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 yWindow="315" windowWidth="24645" windowHeight="11490" tabRatio="825" activeTab="11"/>
  </bookViews>
  <sheets>
    <sheet name="Dec-2016" sheetId="57" r:id="rId1"/>
    <sheet name="Jan-2017" sheetId="58" r:id="rId2"/>
    <sheet name="Feb-2017" sheetId="59" r:id="rId3"/>
    <sheet name="Mar-2017" sheetId="60" r:id="rId4"/>
    <sheet name="Apr-2017" sheetId="61" r:id="rId5"/>
    <sheet name="Mai-2017" sheetId="62" r:id="rId6"/>
    <sheet name="Jun-2017" sheetId="63" r:id="rId7"/>
    <sheet name="Jul-2017" sheetId="64" r:id="rId8"/>
    <sheet name="Aug-2017" sheetId="65" r:id="rId9"/>
    <sheet name="Sep-2017" sheetId="66" r:id="rId10"/>
    <sheet name="Oct-2017" sheetId="67" r:id="rId11"/>
    <sheet name="NOV-2017" sheetId="68" r:id="rId12"/>
  </sheets>
  <calcPr calcId="145621"/>
</workbook>
</file>

<file path=xl/calcChain.xml><?xml version="1.0" encoding="utf-8"?>
<calcChain xmlns="http://schemas.openxmlformats.org/spreadsheetml/2006/main">
  <c r="F31" i="68" l="1"/>
  <c r="E31" i="68"/>
  <c r="K31" i="68" s="1"/>
  <c r="L27" i="68"/>
  <c r="F27" i="68"/>
  <c r="E27" i="68"/>
  <c r="L14" i="68"/>
  <c r="F14" i="68"/>
  <c r="E14" i="68"/>
  <c r="M7" i="68"/>
  <c r="H7" i="68"/>
  <c r="G7" i="68"/>
  <c r="F7" i="68"/>
  <c r="E7" i="68"/>
  <c r="L31" i="68" l="1"/>
  <c r="F33" i="68"/>
  <c r="F34" i="68" s="1"/>
  <c r="F38" i="68" s="1"/>
  <c r="E48" i="68" s="1"/>
  <c r="F48" i="68" s="1"/>
  <c r="G31" i="68"/>
  <c r="H31" i="68"/>
  <c r="J14" i="68"/>
  <c r="I27" i="68"/>
  <c r="M27" i="68"/>
  <c r="G14" i="68"/>
  <c r="K14" i="68"/>
  <c r="J27" i="68"/>
  <c r="I31" i="68"/>
  <c r="M31" i="68"/>
  <c r="H14" i="68"/>
  <c r="G27" i="68"/>
  <c r="G33" i="68" s="1"/>
  <c r="K27" i="68"/>
  <c r="J31" i="68"/>
  <c r="E33" i="68"/>
  <c r="I14" i="68"/>
  <c r="M14" i="68"/>
  <c r="H27" i="68"/>
  <c r="E34" i="68"/>
  <c r="E38" i="68" s="1"/>
  <c r="E47" i="68" s="1"/>
  <c r="F47" i="68" s="1"/>
  <c r="F31" i="67"/>
  <c r="E31" i="67"/>
  <c r="G31" i="67" s="1"/>
  <c r="L27" i="67"/>
  <c r="F27" i="67"/>
  <c r="E27" i="67"/>
  <c r="H27" i="67" s="1"/>
  <c r="L14" i="67"/>
  <c r="F14" i="67"/>
  <c r="E14" i="67"/>
  <c r="M7" i="67"/>
  <c r="H7" i="67"/>
  <c r="G7" i="67"/>
  <c r="F7" i="67"/>
  <c r="E7" i="67"/>
  <c r="M33" i="68" l="1"/>
  <c r="I33" i="68"/>
  <c r="L33" i="68"/>
  <c r="J33" i="68"/>
  <c r="H42" i="68"/>
  <c r="H43" i="68" s="1"/>
  <c r="M42" i="68"/>
  <c r="M43" i="68" s="1"/>
  <c r="I42" i="68"/>
  <c r="I43" i="68" s="1"/>
  <c r="L42" i="68"/>
  <c r="L43" i="68" s="1"/>
  <c r="K42" i="68"/>
  <c r="K43" i="68" s="1"/>
  <c r="G42" i="68"/>
  <c r="H33" i="68"/>
  <c r="K33" i="68"/>
  <c r="J42" i="68"/>
  <c r="J43" i="68" s="1"/>
  <c r="H31" i="67"/>
  <c r="K31" i="67"/>
  <c r="F33" i="67"/>
  <c r="E33" i="67"/>
  <c r="F34" i="67"/>
  <c r="F38" i="67" s="1"/>
  <c r="E48" i="67" s="1"/>
  <c r="F48" i="67" s="1"/>
  <c r="I27" i="67"/>
  <c r="M27" i="67"/>
  <c r="L31" i="67"/>
  <c r="I14" i="67"/>
  <c r="J14" i="67"/>
  <c r="G14" i="67"/>
  <c r="K14" i="67"/>
  <c r="J27" i="67"/>
  <c r="I31" i="67"/>
  <c r="M31" i="67"/>
  <c r="M14" i="67"/>
  <c r="H14" i="67"/>
  <c r="G27" i="67"/>
  <c r="K27" i="67"/>
  <c r="J31" i="67"/>
  <c r="I42" i="60"/>
  <c r="J42" i="60"/>
  <c r="K42" i="60"/>
  <c r="L42" i="60"/>
  <c r="M42" i="60"/>
  <c r="H42" i="60"/>
  <c r="I42" i="61"/>
  <c r="J42" i="61"/>
  <c r="K42" i="61"/>
  <c r="L42" i="61"/>
  <c r="M42" i="61"/>
  <c r="H42" i="61"/>
  <c r="I43" i="62"/>
  <c r="J43" i="62"/>
  <c r="K43" i="62"/>
  <c r="L43" i="62"/>
  <c r="M43" i="62"/>
  <c r="H43" i="62"/>
  <c r="I43" i="63"/>
  <c r="J43" i="63"/>
  <c r="K43" i="63"/>
  <c r="L43" i="63"/>
  <c r="M43" i="63"/>
  <c r="H43" i="63"/>
  <c r="I43" i="64"/>
  <c r="J43" i="64"/>
  <c r="J43" i="65" s="1"/>
  <c r="K43" i="64"/>
  <c r="K43" i="65" s="1"/>
  <c r="L43" i="64"/>
  <c r="M43" i="64"/>
  <c r="H43" i="64"/>
  <c r="I43" i="65"/>
  <c r="L43" i="65"/>
  <c r="M43" i="65"/>
  <c r="H43" i="65"/>
  <c r="I43" i="66"/>
  <c r="J43" i="66"/>
  <c r="K43" i="66"/>
  <c r="L43" i="66"/>
  <c r="M43" i="66"/>
  <c r="H43" i="66"/>
  <c r="H31" i="66"/>
  <c r="F31" i="66"/>
  <c r="E31" i="66"/>
  <c r="G31" i="66" s="1"/>
  <c r="L27" i="66"/>
  <c r="F27" i="66"/>
  <c r="E27" i="66"/>
  <c r="H27" i="66" s="1"/>
  <c r="L14" i="66"/>
  <c r="F14" i="66"/>
  <c r="E14" i="66"/>
  <c r="M7" i="66"/>
  <c r="H7" i="66"/>
  <c r="G7" i="66"/>
  <c r="F7" i="66"/>
  <c r="E7" i="66"/>
  <c r="K33" i="67" l="1"/>
  <c r="L33" i="67"/>
  <c r="H33" i="67"/>
  <c r="E34" i="67"/>
  <c r="E38" i="67" s="1"/>
  <c r="E47" i="67" s="1"/>
  <c r="F47" i="67" s="1"/>
  <c r="I33" i="67"/>
  <c r="M33" i="67"/>
  <c r="G33" i="67"/>
  <c r="J33" i="67"/>
  <c r="K31" i="66"/>
  <c r="L31" i="66"/>
  <c r="F33" i="66"/>
  <c r="F34" i="66" s="1"/>
  <c r="F38" i="66" s="1"/>
  <c r="E48" i="66" s="1"/>
  <c r="F48" i="66" s="1"/>
  <c r="E33" i="66"/>
  <c r="L33" i="66" s="1"/>
  <c r="M14" i="66"/>
  <c r="J14" i="66"/>
  <c r="I14" i="66"/>
  <c r="E34" i="66"/>
  <c r="E38" i="66" s="1"/>
  <c r="E47" i="66" s="1"/>
  <c r="F47" i="66" s="1"/>
  <c r="I27" i="66"/>
  <c r="M27" i="66"/>
  <c r="G14" i="66"/>
  <c r="K14" i="66"/>
  <c r="J27" i="66"/>
  <c r="I31" i="66"/>
  <c r="M31" i="66"/>
  <c r="H33" i="66"/>
  <c r="H14" i="66"/>
  <c r="G27" i="66"/>
  <c r="K27" i="66"/>
  <c r="K33" i="66" s="1"/>
  <c r="J31" i="66"/>
  <c r="F31" i="65"/>
  <c r="E31" i="65"/>
  <c r="H31" i="65" s="1"/>
  <c r="L27" i="65"/>
  <c r="F27" i="65"/>
  <c r="E27" i="65"/>
  <c r="H27" i="65" s="1"/>
  <c r="L14" i="65"/>
  <c r="F14" i="65"/>
  <c r="E14" i="65"/>
  <c r="M7" i="65"/>
  <c r="H7" i="65"/>
  <c r="G7" i="65"/>
  <c r="F7" i="65"/>
  <c r="E7" i="65"/>
  <c r="K42" i="67" l="1"/>
  <c r="K43" i="67" s="1"/>
  <c r="G42" i="67"/>
  <c r="I42" i="67"/>
  <c r="I43" i="67" s="1"/>
  <c r="H42" i="67"/>
  <c r="H43" i="67" s="1"/>
  <c r="M42" i="67"/>
  <c r="M43" i="67" s="1"/>
  <c r="L42" i="67"/>
  <c r="L43" i="67" s="1"/>
  <c r="J42" i="67"/>
  <c r="J43" i="67" s="1"/>
  <c r="G33" i="66"/>
  <c r="J33" i="66"/>
  <c r="I33" i="66"/>
  <c r="M33" i="66"/>
  <c r="J42" i="66"/>
  <c r="K42" i="66"/>
  <c r="H42" i="66"/>
  <c r="I42" i="66"/>
  <c r="G42" i="66"/>
  <c r="M42" i="66"/>
  <c r="L42" i="66"/>
  <c r="I27" i="65"/>
  <c r="K31" i="65"/>
  <c r="F33" i="65"/>
  <c r="L31" i="65"/>
  <c r="G31" i="65"/>
  <c r="M27" i="65"/>
  <c r="E33" i="65"/>
  <c r="E34" i="65" s="1"/>
  <c r="E38" i="65" s="1"/>
  <c r="E47" i="65" s="1"/>
  <c r="F47" i="65" s="1"/>
  <c r="F34" i="65"/>
  <c r="F38" i="65" s="1"/>
  <c r="E48" i="65" s="1"/>
  <c r="F48" i="65" s="1"/>
  <c r="M14" i="65"/>
  <c r="I14" i="65"/>
  <c r="J14" i="65"/>
  <c r="G14" i="65"/>
  <c r="K14" i="65"/>
  <c r="J27" i="65"/>
  <c r="I31" i="65"/>
  <c r="M31" i="65"/>
  <c r="H14" i="65"/>
  <c r="G27" i="65"/>
  <c r="K27" i="65"/>
  <c r="J31" i="65"/>
  <c r="F31" i="64"/>
  <c r="E31" i="64"/>
  <c r="K31" i="64" s="1"/>
  <c r="L27" i="64"/>
  <c r="F27" i="64"/>
  <c r="E27" i="64"/>
  <c r="H27" i="64" s="1"/>
  <c r="L14" i="64"/>
  <c r="F14" i="64"/>
  <c r="E14" i="64"/>
  <c r="M7" i="64"/>
  <c r="H7" i="64"/>
  <c r="G7" i="64"/>
  <c r="F7" i="64"/>
  <c r="E7" i="64"/>
  <c r="L33" i="65" l="1"/>
  <c r="K33" i="65"/>
  <c r="I33" i="65"/>
  <c r="H33" i="65"/>
  <c r="G33" i="65"/>
  <c r="H42" i="65"/>
  <c r="L42" i="65"/>
  <c r="M33" i="65"/>
  <c r="M42" i="65"/>
  <c r="K42" i="65"/>
  <c r="I42" i="65"/>
  <c r="G42" i="65"/>
  <c r="J42" i="65"/>
  <c r="J33" i="65"/>
  <c r="L31" i="64"/>
  <c r="G31" i="64"/>
  <c r="H31" i="64"/>
  <c r="F33" i="64"/>
  <c r="E33" i="64"/>
  <c r="F34" i="64"/>
  <c r="F38" i="64" s="1"/>
  <c r="E48" i="64" s="1"/>
  <c r="F48" i="64" s="1"/>
  <c r="I14" i="64"/>
  <c r="M14" i="64"/>
  <c r="J14" i="64"/>
  <c r="I27" i="64"/>
  <c r="M27" i="64"/>
  <c r="G14" i="64"/>
  <c r="K14" i="64"/>
  <c r="J27" i="64"/>
  <c r="I31" i="64"/>
  <c r="M31" i="64"/>
  <c r="H14" i="64"/>
  <c r="G27" i="64"/>
  <c r="K27" i="64"/>
  <c r="J31" i="64"/>
  <c r="H33" i="64" l="1"/>
  <c r="G33" i="64"/>
  <c r="E34" i="64"/>
  <c r="E38" i="64" s="1"/>
  <c r="E47" i="64" s="1"/>
  <c r="F47" i="64" s="1"/>
  <c r="L33" i="64"/>
  <c r="I33" i="64"/>
  <c r="K33" i="64"/>
  <c r="J33" i="64"/>
  <c r="M33" i="64"/>
  <c r="L42" i="64" l="1"/>
  <c r="K42" i="64"/>
  <c r="J42" i="64"/>
  <c r="H42" i="64"/>
  <c r="I42" i="64"/>
  <c r="M42" i="64"/>
  <c r="G42" i="64"/>
  <c r="F31" i="63" l="1"/>
  <c r="E31" i="63"/>
  <c r="K31" i="63" s="1"/>
  <c r="L27" i="63"/>
  <c r="F27" i="63"/>
  <c r="E27" i="63"/>
  <c r="M27" i="63" s="1"/>
  <c r="L14" i="63"/>
  <c r="F14" i="63"/>
  <c r="E14" i="63"/>
  <c r="H14" i="63" s="1"/>
  <c r="M7" i="63"/>
  <c r="H7" i="63"/>
  <c r="G7" i="63"/>
  <c r="F7" i="63"/>
  <c r="E7" i="63"/>
  <c r="H31" i="63" l="1"/>
  <c r="L31" i="63"/>
  <c r="I27" i="63"/>
  <c r="F33" i="63"/>
  <c r="J14" i="63"/>
  <c r="K14" i="63"/>
  <c r="G14" i="63"/>
  <c r="F34" i="63"/>
  <c r="F38" i="63" s="1"/>
  <c r="E48" i="63" s="1"/>
  <c r="F48" i="63" s="1"/>
  <c r="J27" i="63"/>
  <c r="I31" i="63"/>
  <c r="M31" i="63"/>
  <c r="G27" i="63"/>
  <c r="K27" i="63"/>
  <c r="J31" i="63"/>
  <c r="E33" i="63"/>
  <c r="L33" i="63" s="1"/>
  <c r="I14" i="63"/>
  <c r="M14" i="63"/>
  <c r="H27" i="63"/>
  <c r="G31" i="63"/>
  <c r="F31" i="62"/>
  <c r="F38" i="62"/>
  <c r="E31" i="62"/>
  <c r="K31" i="62" s="1"/>
  <c r="L27" i="62"/>
  <c r="F27" i="62"/>
  <c r="E27" i="62"/>
  <c r="H27" i="62" s="1"/>
  <c r="L14" i="62"/>
  <c r="F14" i="62"/>
  <c r="E14" i="62"/>
  <c r="I14" i="62" s="1"/>
  <c r="M7" i="62"/>
  <c r="H7" i="62"/>
  <c r="G7" i="62"/>
  <c r="F7" i="62"/>
  <c r="E7" i="62"/>
  <c r="I33" i="63" l="1"/>
  <c r="H33" i="63"/>
  <c r="H31" i="62"/>
  <c r="G33" i="63"/>
  <c r="M33" i="63"/>
  <c r="J33" i="63"/>
  <c r="K33" i="63"/>
  <c r="E34" i="63"/>
  <c r="E38" i="63" s="1"/>
  <c r="F33" i="62"/>
  <c r="F34" i="62" s="1"/>
  <c r="E48" i="62" s="1"/>
  <c r="F48" i="62" s="1"/>
  <c r="G31" i="62"/>
  <c r="L31" i="62"/>
  <c r="E33" i="62"/>
  <c r="L33" i="62" s="1"/>
  <c r="M14" i="62"/>
  <c r="M27" i="62"/>
  <c r="J14" i="62"/>
  <c r="I27" i="62"/>
  <c r="G14" i="62"/>
  <c r="K14" i="62"/>
  <c r="J27" i="62"/>
  <c r="I31" i="62"/>
  <c r="M31" i="62"/>
  <c r="H14" i="62"/>
  <c r="G27" i="62"/>
  <c r="K27" i="62"/>
  <c r="J31" i="62"/>
  <c r="F30" i="61"/>
  <c r="E30" i="61"/>
  <c r="M30" i="61" s="1"/>
  <c r="L26" i="61"/>
  <c r="F26" i="61"/>
  <c r="E26" i="61"/>
  <c r="J26" i="61" s="1"/>
  <c r="L14" i="61"/>
  <c r="F14" i="61"/>
  <c r="E14" i="61"/>
  <c r="M7" i="61"/>
  <c r="H7" i="61"/>
  <c r="G7" i="61"/>
  <c r="F7" i="61"/>
  <c r="E7" i="61"/>
  <c r="I42" i="63" l="1"/>
  <c r="J42" i="63"/>
  <c r="K42" i="63"/>
  <c r="H42" i="63"/>
  <c r="E47" i="63"/>
  <c r="F47" i="63" s="1"/>
  <c r="L42" i="63"/>
  <c r="G42" i="63"/>
  <c r="M42" i="63"/>
  <c r="G33" i="62"/>
  <c r="H33" i="62"/>
  <c r="M33" i="62"/>
  <c r="I33" i="62"/>
  <c r="E34" i="62"/>
  <c r="E38" i="62" s="1"/>
  <c r="K42" i="62" s="1"/>
  <c r="K33" i="62"/>
  <c r="J33" i="62"/>
  <c r="H26" i="61"/>
  <c r="G26" i="61"/>
  <c r="K26" i="61"/>
  <c r="F32" i="61"/>
  <c r="F33" i="61" s="1"/>
  <c r="F37" i="61" s="1"/>
  <c r="E47" i="61" s="1"/>
  <c r="F47" i="61" s="1"/>
  <c r="I14" i="61"/>
  <c r="M14" i="61"/>
  <c r="J14" i="61"/>
  <c r="J30" i="61"/>
  <c r="E32" i="61"/>
  <c r="E33" i="61" s="1"/>
  <c r="E37" i="61" s="1"/>
  <c r="E46" i="61" s="1"/>
  <c r="F46" i="61" s="1"/>
  <c r="G14" i="61"/>
  <c r="K14" i="61"/>
  <c r="G30" i="61"/>
  <c r="K30" i="61"/>
  <c r="H14" i="61"/>
  <c r="I26" i="61"/>
  <c r="M26" i="61"/>
  <c r="H30" i="61"/>
  <c r="L30" i="61"/>
  <c r="I30" i="61"/>
  <c r="E47" i="62" l="1"/>
  <c r="F47" i="62" s="1"/>
  <c r="L42" i="62"/>
  <c r="I42" i="62"/>
  <c r="H42" i="62"/>
  <c r="G42" i="62"/>
  <c r="M42" i="62"/>
  <c r="J42" i="62"/>
  <c r="K32" i="61"/>
  <c r="M32" i="61"/>
  <c r="G32" i="61"/>
  <c r="J32" i="61"/>
  <c r="L32" i="61"/>
  <c r="K41" i="61"/>
  <c r="H32" i="61"/>
  <c r="G41" i="61"/>
  <c r="M41" i="61"/>
  <c r="I41" i="61"/>
  <c r="J41" i="61"/>
  <c r="I32" i="61"/>
  <c r="L41" i="61"/>
  <c r="H41" i="61"/>
  <c r="F30" i="60" l="1"/>
  <c r="E30" i="60"/>
  <c r="L30" i="60" s="1"/>
  <c r="L26" i="60"/>
  <c r="F26" i="60"/>
  <c r="E26" i="60"/>
  <c r="H26" i="60" s="1"/>
  <c r="L14" i="60"/>
  <c r="F14" i="60"/>
  <c r="E14" i="60"/>
  <c r="M7" i="60"/>
  <c r="H7" i="60"/>
  <c r="G7" i="60"/>
  <c r="F7" i="60"/>
  <c r="E7" i="60"/>
  <c r="F32" i="60" l="1"/>
  <c r="G30" i="60"/>
  <c r="H30" i="60"/>
  <c r="H32" i="60" s="1"/>
  <c r="K30" i="60"/>
  <c r="E32" i="60"/>
  <c r="F33" i="60"/>
  <c r="F37" i="60" s="1"/>
  <c r="E47" i="60" s="1"/>
  <c r="F47" i="60" s="1"/>
  <c r="I14" i="60"/>
  <c r="M14" i="60"/>
  <c r="J14" i="60"/>
  <c r="I26" i="60"/>
  <c r="M26" i="60"/>
  <c r="G14" i="60"/>
  <c r="K14" i="60"/>
  <c r="J26" i="60"/>
  <c r="I30" i="60"/>
  <c r="M30" i="60"/>
  <c r="L32" i="60"/>
  <c r="H14" i="60"/>
  <c r="G26" i="60"/>
  <c r="K26" i="60"/>
  <c r="J30" i="60"/>
  <c r="E33" i="60"/>
  <c r="E37" i="60" s="1"/>
  <c r="E46" i="60" s="1"/>
  <c r="F46" i="60" s="1"/>
  <c r="J32" i="60" l="1"/>
  <c r="I32" i="60"/>
  <c r="K32" i="60"/>
  <c r="M32" i="60"/>
  <c r="G32" i="60"/>
  <c r="J41" i="60"/>
  <c r="I41" i="60"/>
  <c r="L41" i="60"/>
  <c r="H41" i="60"/>
  <c r="K41" i="60"/>
  <c r="G41" i="60"/>
  <c r="M41" i="60"/>
  <c r="H26" i="59" l="1"/>
  <c r="I26" i="59"/>
  <c r="J26" i="59"/>
  <c r="K26" i="59"/>
  <c r="L26" i="59"/>
  <c r="L14" i="59"/>
  <c r="H7" i="59" l="1"/>
  <c r="F30" i="59"/>
  <c r="E30" i="59"/>
  <c r="L30" i="59" s="1"/>
  <c r="F26" i="59"/>
  <c r="E26" i="59"/>
  <c r="J14" i="59"/>
  <c r="F14" i="59"/>
  <c r="E14" i="59"/>
  <c r="M7" i="59"/>
  <c r="G7" i="59"/>
  <c r="F7" i="59"/>
  <c r="E7" i="59"/>
  <c r="F32" i="59" l="1"/>
  <c r="F33" i="59"/>
  <c r="F37" i="59" s="1"/>
  <c r="E47" i="59" s="1"/>
  <c r="F47" i="59" s="1"/>
  <c r="G30" i="59"/>
  <c r="H30" i="59"/>
  <c r="K30" i="59"/>
  <c r="M26" i="59"/>
  <c r="E32" i="59"/>
  <c r="G14" i="59"/>
  <c r="K14" i="59"/>
  <c r="I30" i="59"/>
  <c r="M30" i="59"/>
  <c r="H14" i="59"/>
  <c r="G26" i="59"/>
  <c r="J30" i="59"/>
  <c r="I14" i="59"/>
  <c r="M14" i="59"/>
  <c r="E47" i="58"/>
  <c r="G26" i="58"/>
  <c r="M26" i="58"/>
  <c r="H26" i="58"/>
  <c r="G30" i="58"/>
  <c r="G14" i="58"/>
  <c r="G7" i="58"/>
  <c r="I32" i="59" l="1"/>
  <c r="J32" i="59"/>
  <c r="M32" i="59"/>
  <c r="E33" i="59"/>
  <c r="E37" i="59" s="1"/>
  <c r="K32" i="59"/>
  <c r="L32" i="59"/>
  <c r="H32" i="59"/>
  <c r="G32" i="59"/>
  <c r="F30" i="58"/>
  <c r="E30" i="58"/>
  <c r="L30" i="58" s="1"/>
  <c r="L26" i="58"/>
  <c r="F26" i="58"/>
  <c r="E26" i="58"/>
  <c r="L14" i="58"/>
  <c r="J14" i="58"/>
  <c r="F14" i="58"/>
  <c r="E14" i="58"/>
  <c r="M7" i="58"/>
  <c r="F7" i="58"/>
  <c r="E7" i="58"/>
  <c r="M41" i="59" l="1"/>
  <c r="M42" i="59" s="1"/>
  <c r="E46" i="59"/>
  <c r="F46" i="59" s="1"/>
  <c r="K41" i="59"/>
  <c r="K42" i="59" s="1"/>
  <c r="H41" i="59"/>
  <c r="H42" i="59" s="1"/>
  <c r="G41" i="59"/>
  <c r="I41" i="59"/>
  <c r="I42" i="59" s="1"/>
  <c r="L41" i="59"/>
  <c r="L42" i="59" s="1"/>
  <c r="J41" i="59"/>
  <c r="J42" i="59" s="1"/>
  <c r="F32" i="58"/>
  <c r="F33" i="58" s="1"/>
  <c r="F37" i="58" s="1"/>
  <c r="F47" i="58" s="1"/>
  <c r="H30" i="58"/>
  <c r="K30" i="58"/>
  <c r="E32" i="58"/>
  <c r="E33" i="58" s="1"/>
  <c r="E37" i="58" s="1"/>
  <c r="E46" i="58" s="1"/>
  <c r="F46" i="58" s="1"/>
  <c r="K14" i="58"/>
  <c r="J26" i="58"/>
  <c r="I30" i="58"/>
  <c r="M30" i="58"/>
  <c r="I26" i="58"/>
  <c r="H14" i="58"/>
  <c r="K26" i="58"/>
  <c r="J30" i="58"/>
  <c r="I14" i="58"/>
  <c r="M14" i="58"/>
  <c r="M26" i="57"/>
  <c r="L26" i="57"/>
  <c r="K26" i="57"/>
  <c r="J26" i="57"/>
  <c r="I26" i="57"/>
  <c r="H26" i="57"/>
  <c r="G26" i="57"/>
  <c r="L14" i="57"/>
  <c r="M14" i="57"/>
  <c r="K14" i="57"/>
  <c r="J14" i="57"/>
  <c r="I14" i="57"/>
  <c r="H14" i="57"/>
  <c r="G14" i="57"/>
  <c r="F30" i="57"/>
  <c r="E30" i="57"/>
  <c r="L30" i="57" s="1"/>
  <c r="F26" i="57"/>
  <c r="E26" i="57"/>
  <c r="F14" i="57"/>
  <c r="E14" i="57"/>
  <c r="M7" i="57"/>
  <c r="F7" i="57"/>
  <c r="E7" i="57"/>
  <c r="H32" i="58" l="1"/>
  <c r="K32" i="58"/>
  <c r="L32" i="58"/>
  <c r="I32" i="58"/>
  <c r="J32" i="58"/>
  <c r="G32" i="58"/>
  <c r="L41" i="58"/>
  <c r="L42" i="58" s="1"/>
  <c r="I41" i="58"/>
  <c r="I42" i="58" s="1"/>
  <c r="H41" i="58"/>
  <c r="H42" i="58" s="1"/>
  <c r="K41" i="58"/>
  <c r="K42" i="58" s="1"/>
  <c r="J41" i="58"/>
  <c r="J42" i="58" s="1"/>
  <c r="M32" i="58"/>
  <c r="G41" i="58"/>
  <c r="M41" i="58"/>
  <c r="M42" i="58" s="1"/>
  <c r="G30" i="57"/>
  <c r="H30" i="57"/>
  <c r="K30" i="57"/>
  <c r="E32" i="57"/>
  <c r="E33" i="57" s="1"/>
  <c r="E37" i="57" s="1"/>
  <c r="F32" i="57"/>
  <c r="F33" i="57" s="1"/>
  <c r="F37" i="57" s="1"/>
  <c r="J32" i="57"/>
  <c r="I30" i="57"/>
  <c r="M30" i="57"/>
  <c r="J30" i="57"/>
  <c r="M32" i="57" l="1"/>
  <c r="H32" i="57"/>
  <c r="L32" i="57"/>
  <c r="M41" i="57"/>
  <c r="K32" i="57"/>
  <c r="G32" i="57"/>
  <c r="I32" i="57"/>
  <c r="I41" i="57"/>
  <c r="K41" i="57"/>
  <c r="G41" i="57"/>
  <c r="H41" i="57"/>
  <c r="J41" i="57"/>
  <c r="L41" i="57"/>
</calcChain>
</file>

<file path=xl/sharedStrings.xml><?xml version="1.0" encoding="utf-8"?>
<sst xmlns="http://schemas.openxmlformats.org/spreadsheetml/2006/main" count="1212" uniqueCount="97">
  <si>
    <t>Nosaukums</t>
  </si>
  <si>
    <t>Dalībnieku skaits</t>
  </si>
  <si>
    <t>Ienesīgums pēc komisiju atskaitīšanas %%*</t>
  </si>
  <si>
    <t>12 mēn.**</t>
  </si>
  <si>
    <t>2 Gadi**</t>
  </si>
  <si>
    <t>3 Gadi**</t>
  </si>
  <si>
    <t>5 Gadi**</t>
  </si>
  <si>
    <t>Kopš darbības sākuma**</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</si>
  <si>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</si>
  <si>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</si>
  <si>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</si>
  <si>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</si>
  <si>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</si>
  <si>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</si>
  <si>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</si>
  <si>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Plānā pieļaujamie max ieguldījumi akcijās</t>
  </si>
  <si>
    <t>līdz 50%</t>
  </si>
  <si>
    <t>līdz 30%</t>
  </si>
  <si>
    <t>līdz 25%</t>
  </si>
  <si>
    <t>līdz 75%</t>
  </si>
  <si>
    <t>līdz 60%</t>
  </si>
  <si>
    <t>līdz 80%</t>
  </si>
  <si>
    <t>Slēgtais pensiju fonds</t>
  </si>
  <si>
    <t>līdz 20%</t>
  </si>
  <si>
    <t>** Vēsturiskais ienesīgums negarantē līdzvērtīgu ienesīgumu nākotnē.</t>
  </si>
  <si>
    <t>līdz 100%</t>
  </si>
  <si>
    <t>KOPĀ VISI PENSIJU 3.LĪMEŅA PENSIJU PLĀNI</t>
  </si>
  <si>
    <t>Nordea sabalansētais pensiju plāns</t>
  </si>
  <si>
    <t>Swedbank pensiju plāns Dinamika+100</t>
  </si>
  <si>
    <t xml:space="preserve">Plāna darbības sākums </t>
  </si>
  <si>
    <t>"SEB - Sabalansētais" pensiju plāns</t>
  </si>
  <si>
    <t>"SEB Aktīvais"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</si>
  <si>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</si>
  <si>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</si>
  <si>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</si>
  <si>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</si>
  <si>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</si>
  <si>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</si>
  <si>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</si>
  <si>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Vidējais nozares</t>
  </si>
  <si>
    <t>Kopš gada sākuma***</t>
  </si>
  <si>
    <t>10 Gadi **</t>
  </si>
  <si>
    <t>*** Ienesīgums izteikts abosūtā pieauguma vērtībā no gada sākuma, nevis gada procentu likmē</t>
  </si>
  <si>
    <t>Kopējā neto aktīvu vērtība (milj.EUR)</t>
  </si>
  <si>
    <t>*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</si>
  <si>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Izmaiņas pret iepriekšējo mēnesi</t>
  </si>
  <si>
    <t xml:space="preserve">CBL Sabalansētais </t>
  </si>
  <si>
    <t xml:space="preserve">CBL Aktīvais </t>
  </si>
  <si>
    <t>CBL Aktīvais USD</t>
  </si>
  <si>
    <t>INVL plāns "Dzintars - Konservatīvais"</t>
  </si>
  <si>
    <t>INVL plāns "Jūra - Aktīvais"</t>
  </si>
  <si>
    <t xml:space="preserve">INVL plāns "Saule - Sabalansētais" </t>
  </si>
  <si>
    <t>INVL Konservatīvais 58+</t>
  </si>
  <si>
    <t xml:space="preserve">Konservatīvie pensiju plāni </t>
  </si>
  <si>
    <t>INVL Sabalansētais 47+</t>
  </si>
  <si>
    <t>Kopā konservatīvie pensiju plāni</t>
  </si>
  <si>
    <t>Pārskats par privāto pensiju fondu (PENSIJU 3.LĪMENIS) pensiju plāniem  31.12.2016</t>
  </si>
  <si>
    <t>Aktīvu pieaugums 12M 2016</t>
  </si>
  <si>
    <t>Dalībnieku skaita pieaugums 12M 2016</t>
  </si>
  <si>
    <t>Aktīvu pieaugums 1M 2017</t>
  </si>
  <si>
    <t>Dalībnieku skaita pieaugums 1M 2017</t>
  </si>
  <si>
    <t>Pārskats par privāto pensiju fondu (PENSIJU 3.LĪMENIS) pensiju plāniem  28.02.2017</t>
  </si>
  <si>
    <t>Pārskats par privāto pensiju fondu (PENSIJU 3.LĪMENIS) pensiju plāniem  31.01.2017</t>
  </si>
  <si>
    <t>Aktīvu pieaugums 2M 2017</t>
  </si>
  <si>
    <t>Dalībnieku skaita pieaugums 2M 2017</t>
  </si>
  <si>
    <t>n/d</t>
  </si>
  <si>
    <t>-</t>
  </si>
  <si>
    <t>Aktīvu pieaugums 3M 2017</t>
  </si>
  <si>
    <t>Dalībnieku skaita pieaugums 3M 2017</t>
  </si>
  <si>
    <t>Pārskats par privāto pensiju fondu (PENSIJU 3.LĪMENIS) pensiju plāniem  31.03.2017</t>
  </si>
  <si>
    <t>Pārskats par privāto pensiju fondu (PENSIJU 3.LĪMENIS) pensiju plāniem  30.04.2017</t>
  </si>
  <si>
    <t>Aktīvu pieaugums 4M 2017</t>
  </si>
  <si>
    <t>Dalībnieku skaita pieaugums 4M 2017</t>
  </si>
  <si>
    <t>Pārskats par privāto pensiju fondu (PENSIJU 3.LĪMENIS) pensiju plāniem  31.05.2017</t>
  </si>
  <si>
    <t>INVL plāns Aktīvais 16+</t>
  </si>
  <si>
    <t>Aktīvu pieaugums 5M 2017</t>
  </si>
  <si>
    <t>Dalībnieku skaita pieaugums 5M 2017</t>
  </si>
  <si>
    <t>Pārskats par privāto pensiju fondu (PENSIJU 3.LĪMENIS) pensiju plāniem  30.06.2017</t>
  </si>
  <si>
    <t>Aktīvu pieaugums 6M 2017</t>
  </si>
  <si>
    <t>Dalībnieku skaita pieaugums 6M 2017</t>
  </si>
  <si>
    <t>Pārskats par privāto pensiju fondu (PENSIJU 3.LĪMENIS) pensiju plāniem  31.07.2017</t>
  </si>
  <si>
    <t>Aktīvu pieaugums 7M 2017</t>
  </si>
  <si>
    <t>Dalībnieku skaita pieaugums 7M 2017</t>
  </si>
  <si>
    <t>Pārskats par privāto pensiju fondu (PENSIJU 3.LĪMENIS) pensiju plāniem  31.08.2017</t>
  </si>
  <si>
    <t>Aktīvu pieaugums 8M 2017</t>
  </si>
  <si>
    <t>Dalībnieku skaita pieaugums 8M 2017</t>
  </si>
  <si>
    <t>Pārskats par privāto pensiju fondu (PENSIJU 3.LĪMENIS) pensiju plāniem  30.09.2017</t>
  </si>
  <si>
    <t>Aktīvu pieaugums 9M 2017</t>
  </si>
  <si>
    <t>Dalībnieku skaita pieaugums 9M 2017</t>
  </si>
  <si>
    <t>Luminor sabalansētais pensiju plāns</t>
  </si>
  <si>
    <t>Luminor progresīvais pensiju plāns</t>
  </si>
  <si>
    <t>Pārskats par privāto pensiju fondu (PENSIJU 3.LĪMENIS) pensiju plāniem  31.10.2017</t>
  </si>
  <si>
    <t>Aktīvu pieaugums 10M 2017</t>
  </si>
  <si>
    <t>Dalībnieku skaita pieaugums 10M 2017</t>
  </si>
  <si>
    <t>Pārskats par privāto pensiju fondu (PENSIJU 3.LĪMENIS) pensiju plāniem  30.11.2017</t>
  </si>
  <si>
    <t>Aktīvu pieaugums 11M 2017</t>
  </si>
  <si>
    <t>Dalībnieku skaita pieaugums 11M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</si>
</sst>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
    <numFmt numFmtId="166" formatCode="#,##0.000000"/>
  </numFmts>
  <fonts count="20" x14ac:knownFonts="1">
    <font>
      <sz val="10"/>
      <name val="Arial"/>
      <charset val="186"/>
    </font>
    <font>
      <sz val="11"/>
      <color theme="1"/>
      <name val="Calibri"/>
      <family val="2"/>
      <charset val="186"/>
      <scheme val="minor"/>
    </font>
    <font>
      <sz val="10"/>
      <name val="Arial"/>
      <family val="2"/>
      <charset val="186"/>
    </font>
    <font>
      <sz val="10"/>
      <name val="Arial"/>
      <family val="2"/>
      <charset val="186"/>
    </font>
    <font>
      <b/>
      <sz val="9"/>
      <name val="Arial"/>
      <family val="2"/>
      <charset val="186"/>
    </font>
    <font>
      <sz val="9"/>
      <name val="Arial"/>
      <family val="2"/>
      <charset val="186"/>
    </font>
    <font>
      <sz val="10"/>
      <color indexed="17"/>
      <name val="Arial"/>
      <family val="2"/>
      <charset val="186"/>
    </font>
    <font>
      <sz val="10"/>
      <color indexed="10"/>
      <name val="Arial"/>
      <family val="2"/>
      <charset val="186"/>
    </font>
    <font>
      <b/>
      <sz val="8"/>
      <name val="Arial"/>
      <family val="2"/>
      <charset val="186"/>
    </font>
    <font>
      <sz val="8"/>
      <name val="Arial"/>
      <family val="2"/>
      <charset val="186"/>
    </font>
    <font>
      <b/>
      <sz val="10"/>
      <name val="Arial"/>
      <family val="2"/>
      <charset val="186"/>
    </font>
    <font>
      <b/>
      <sz val="9"/>
      <color indexed="9"/>
      <name val="Arial"/>
      <family val="2"/>
      <charset val="186"/>
    </font>
    <font>
      <sz val="9"/>
      <color indexed="9"/>
      <name val="Arial"/>
      <family val="2"/>
      <charset val="186"/>
    </font>
    <font>
      <i/>
      <sz val="9"/>
      <name val="Arial"/>
      <family val="2"/>
      <charset val="186"/>
    </font>
    <font>
      <i/>
      <sz val="10"/>
      <name val="Arial"/>
      <family val="2"/>
      <charset val="186"/>
    </font>
    <font>
      <b/>
      <sz val="12"/>
      <color indexed="9"/>
      <name val="Arial"/>
      <family val="2"/>
      <charset val="186"/>
    </font>
    <font>
      <b/>
      <u/>
      <sz val="9"/>
      <name val="Arial"/>
      <family val="2"/>
      <charset val="186"/>
    </font>
    <font>
      <sz val="9"/>
      <color indexed="62"/>
      <name val="Arial"/>
      <family val="2"/>
      <charset val="186"/>
    </font>
    <font>
      <b/>
      <sz val="9"/>
      <name val="Arial"/>
      <family val="2"/>
      <charset val="186"/>
    </font>
    <font>
      <b/>
      <sz val="9"/>
      <color theme="1"/>
      <name val="Arial"/>
      <family val="2"/>
      <charset val="186"/>
    </font>
  </fonts>
  <fills count="11">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
      <patternFill patternType="solid">
        <fgColor theme="4" tint="0.79998168889431442"/>
        <bgColor indexed="65"/>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3" fillId="0" borderId="0"/>
    <xf numFmtId="9" fontId="2" fillId="0" borderId="0" applyFont="0" applyFill="0" applyBorder="0" applyAlignment="0" applyProtection="0"/>
    <xf numFmtId="9" fontId="3" fillId="0" borderId="0" applyFont="0" applyFill="0" applyBorder="0" applyAlignment="0" applyProtection="0"/>
    <xf numFmtId="0" fontId="1" fillId="10" borderId="0" applyNumberFormat="0" applyBorder="0" applyAlignment="0" applyProtection="0"/>
  </cellStyleXfs>
  <cellXfs count="245">
    <xf numFmtId="0" fontId="0" fillId="0" borderId="0" xfId="0"/>
    <xf numFmtId="0" fontId="3" fillId="0" borderId="0" xfId="0" applyFont="1"/>
    <xf numFmtId="0" fontId="3" fillId="0" borderId="0" xfId="0" applyFont="1" applyBorder="1"/>
    <xf numFmtId="0" fontId="6" fillId="0" borderId="0" xfId="0" applyFont="1"/>
    <xf numFmtId="0" fontId="7" fillId="0" borderId="0" xfId="0" applyFont="1"/>
    <xf numFmtId="10" fontId="5" fillId="0" borderId="0" xfId="2" applyNumberFormat="1" applyFont="1" applyFill="1" applyBorder="1"/>
    <xf numFmtId="10" fontId="5" fillId="0" borderId="0" xfId="0" applyNumberFormat="1" applyFont="1" applyBorder="1"/>
    <xf numFmtId="10" fontId="5" fillId="0" borderId="0" xfId="0" applyNumberFormat="1" applyFont="1" applyFill="1" applyBorder="1"/>
    <xf numFmtId="0" fontId="3" fillId="0" borderId="0" xfId="0" applyFont="1" applyAlignment="1">
      <alignment horizontal="center"/>
    </xf>
    <xf numFmtId="10" fontId="9" fillId="0" borderId="0" xfId="0" applyNumberFormat="1" applyFont="1" applyBorder="1"/>
    <xf numFmtId="0" fontId="8" fillId="0" borderId="0" xfId="0" applyFont="1" applyAlignment="1">
      <alignment horizontal="center"/>
    </xf>
    <xf numFmtId="0" fontId="8" fillId="0" borderId="0" xfId="0" applyNumberFormat="1" applyFont="1" applyBorder="1" applyAlignment="1">
      <alignment horizontal="center" wrapText="1"/>
    </xf>
    <xf numFmtId="0" fontId="5" fillId="0" borderId="1" xfId="0" applyFont="1" applyFill="1" applyBorder="1" applyAlignment="1">
      <alignment horizontal="center" wrapText="1"/>
    </xf>
    <xf numFmtId="2" fontId="5" fillId="0" borderId="1" xfId="2" applyNumberFormat="1" applyFont="1" applyFill="1" applyBorder="1" applyAlignment="1">
      <alignment horizontal="right"/>
    </xf>
    <xf numFmtId="0" fontId="3" fillId="0" borderId="0" xfId="0" applyFont="1" applyFill="1"/>
    <xf numFmtId="0" fontId="5" fillId="0" borderId="0" xfId="0" applyFont="1" applyFill="1" applyBorder="1" applyAlignment="1">
      <alignment horizontal="center" wrapText="1"/>
    </xf>
    <xf numFmtId="164" fontId="8" fillId="0" borderId="0" xfId="0" applyNumberFormat="1" applyFont="1" applyAlignment="1">
      <alignment horizontal="center"/>
    </xf>
    <xf numFmtId="164" fontId="9" fillId="0" borderId="0" xfId="0" applyNumberFormat="1" applyFont="1" applyBorder="1"/>
    <xf numFmtId="164" fontId="3" fillId="0" borderId="0" xfId="0" applyNumberFormat="1" applyFont="1" applyBorder="1"/>
    <xf numFmtId="164" fontId="3" fillId="0" borderId="0" xfId="0" applyNumberFormat="1" applyFont="1"/>
    <xf numFmtId="0" fontId="10" fillId="0" borderId="0" xfId="0" applyFont="1"/>
    <xf numFmtId="0" fontId="10" fillId="0" borderId="0" xfId="0" applyFont="1" applyFill="1"/>
    <xf numFmtId="0" fontId="5" fillId="0" borderId="1" xfId="0" applyFont="1" applyBorder="1" applyAlignment="1">
      <alignment horizontal="center" wrapText="1"/>
    </xf>
    <xf numFmtId="14" fontId="5" fillId="0" borderId="1" xfId="0" applyNumberFormat="1" applyFont="1" applyFill="1" applyBorder="1" applyAlignment="1">
      <alignment horizontal="right" wrapText="1"/>
    </xf>
    <xf numFmtId="14" fontId="5" fillId="0" borderId="1"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2" xfId="0" applyFont="1" applyBorder="1" applyAlignment="1">
      <alignment horizontal="center" wrapText="1"/>
    </xf>
    <xf numFmtId="14" fontId="5" fillId="0" borderId="2" xfId="0" applyNumberFormat="1" applyFont="1" applyFill="1" applyBorder="1" applyAlignment="1">
      <alignment horizontal="right" wrapText="1"/>
    </xf>
    <xf numFmtId="3" fontId="4" fillId="0" borderId="0" xfId="0" applyNumberFormat="1" applyFont="1" applyFill="1" applyBorder="1" applyAlignment="1"/>
    <xf numFmtId="0" fontId="10" fillId="0" borderId="0" xfId="0" applyFont="1" applyFill="1" applyBorder="1"/>
    <xf numFmtId="0" fontId="4" fillId="2" borderId="1" xfId="0" applyFont="1" applyFill="1" applyBorder="1" applyAlignment="1">
      <alignment horizontal="right" wrapText="1"/>
    </xf>
    <xf numFmtId="0" fontId="4" fillId="2" borderId="1" xfId="0" applyFont="1" applyFill="1" applyBorder="1" applyAlignment="1">
      <alignment horizontal="center" wrapText="1"/>
    </xf>
    <xf numFmtId="14" fontId="4" fillId="2" borderId="1" xfId="0" applyNumberFormat="1" applyFont="1" applyFill="1" applyBorder="1" applyAlignment="1">
      <alignment horizontal="right" wrapText="1"/>
    </xf>
    <xf numFmtId="3" fontId="4" fillId="2" borderId="1" xfId="2" applyNumberFormat="1" applyFont="1" applyFill="1" applyBorder="1" applyAlignment="1"/>
    <xf numFmtId="3" fontId="4" fillId="2" borderId="1" xfId="0" applyNumberFormat="1" applyFont="1" applyFill="1" applyBorder="1" applyAlignment="1"/>
    <xf numFmtId="0" fontId="5" fillId="2" borderId="1" xfId="0" applyFont="1" applyFill="1" applyBorder="1" applyAlignment="1">
      <alignment horizontal="center" wrapText="1"/>
    </xf>
    <xf numFmtId="14" fontId="5" fillId="2" borderId="1" xfId="0" applyNumberFormat="1" applyFont="1" applyFill="1" applyBorder="1" applyAlignment="1">
      <alignment horizontal="right" wrapText="1"/>
    </xf>
    <xf numFmtId="0" fontId="4" fillId="0" borderId="0" xfId="0" applyFont="1" applyFill="1" applyBorder="1" applyAlignment="1">
      <alignment horizontal="center" wrapText="1"/>
    </xf>
    <xf numFmtId="14" fontId="4" fillId="0" borderId="0" xfId="0" applyNumberFormat="1" applyFont="1" applyFill="1" applyBorder="1" applyAlignment="1">
      <alignment horizontal="right" wrapText="1"/>
    </xf>
    <xf numFmtId="164" fontId="4" fillId="0" borderId="0" xfId="0" applyNumberFormat="1" applyFont="1" applyFill="1" applyBorder="1" applyAlignment="1">
      <alignment horizontal="right"/>
    </xf>
    <xf numFmtId="3" fontId="4" fillId="0" borderId="0" xfId="0" applyNumberFormat="1" applyFont="1" applyFill="1" applyBorder="1" applyAlignment="1">
      <alignment horizontal="right"/>
    </xf>
    <xf numFmtId="3" fontId="4" fillId="3" borderId="1" xfId="0" applyNumberFormat="1" applyFont="1" applyFill="1" applyBorder="1" applyAlignment="1">
      <alignment horizontal="right"/>
    </xf>
    <xf numFmtId="14" fontId="5" fillId="0" borderId="0" xfId="0" applyNumberFormat="1" applyFont="1" applyFill="1" applyBorder="1" applyAlignment="1">
      <alignment horizontal="right" wrapText="1"/>
    </xf>
    <xf numFmtId="0" fontId="4" fillId="0" borderId="0" xfId="0" applyFont="1" applyFill="1" applyBorder="1" applyAlignment="1">
      <alignment horizontal="left" wrapText="1"/>
    </xf>
    <xf numFmtId="164" fontId="4" fillId="0" borderId="0" xfId="0" applyNumberFormat="1" applyFont="1" applyFill="1" applyBorder="1" applyAlignment="1"/>
    <xf numFmtId="0" fontId="5" fillId="0" borderId="0" xfId="0" applyFont="1" applyBorder="1" applyAlignment="1">
      <alignment horizontal="center" wrapText="1"/>
    </xf>
    <xf numFmtId="164" fontId="5" fillId="0" borderId="0" xfId="0" applyNumberFormat="1" applyFont="1" applyBorder="1" applyAlignment="1"/>
    <xf numFmtId="3" fontId="5" fillId="0" borderId="0" xfId="0" applyNumberFormat="1" applyFont="1" applyBorder="1" applyAlignment="1"/>
    <xf numFmtId="3" fontId="4" fillId="4" borderId="1" xfId="0" applyNumberFormat="1" applyFont="1" applyFill="1" applyBorder="1" applyAlignment="1"/>
    <xf numFmtId="0" fontId="4" fillId="5" borderId="4" xfId="0" applyFont="1" applyFill="1" applyBorder="1" applyAlignment="1">
      <alignment horizontal="center" wrapText="1"/>
    </xf>
    <xf numFmtId="0" fontId="16" fillId="0" borderId="6" xfId="0" applyFont="1" applyFill="1" applyBorder="1" applyAlignment="1">
      <alignment horizontal="left" wrapText="1"/>
    </xf>
    <xf numFmtId="0" fontId="5" fillId="0" borderId="6" xfId="0" applyFont="1" applyFill="1" applyBorder="1" applyAlignment="1">
      <alignment horizontal="left" wrapText="1"/>
    </xf>
    <xf numFmtId="0" fontId="4" fillId="0" borderId="6" xfId="0" applyFont="1" applyFill="1" applyBorder="1" applyAlignment="1">
      <alignment horizontal="left" wrapText="1"/>
    </xf>
    <xf numFmtId="0" fontId="17" fillId="0" borderId="1" xfId="0" applyFont="1" applyFill="1" applyBorder="1" applyAlignment="1">
      <alignment wrapText="1"/>
    </xf>
    <xf numFmtId="0" fontId="17" fillId="0" borderId="2" xfId="0" applyFont="1" applyBorder="1" applyAlignment="1">
      <alignment wrapText="1"/>
    </xf>
    <xf numFmtId="0" fontId="17" fillId="0" borderId="1" xfId="0" applyFont="1" applyBorder="1" applyAlignment="1">
      <alignment horizontal="left" wrapText="1"/>
    </xf>
    <xf numFmtId="0" fontId="17" fillId="0" borderId="1" xfId="0" applyFont="1" applyFill="1" applyBorder="1" applyAlignment="1">
      <alignment horizontal="left" wrapText="1"/>
    </xf>
    <xf numFmtId="0" fontId="17" fillId="0" borderId="5" xfId="0" applyFont="1" applyFill="1" applyBorder="1" applyAlignment="1">
      <alignment horizontal="left" wrapText="1"/>
    </xf>
    <xf numFmtId="164" fontId="18" fillId="3" borderId="1" xfId="0" applyNumberFormat="1" applyFont="1" applyFill="1" applyBorder="1" applyAlignment="1">
      <alignment horizontal="right"/>
    </xf>
    <xf numFmtId="3" fontId="5" fillId="0" borderId="1" xfId="0" applyNumberFormat="1" applyFont="1" applyFill="1" applyBorder="1"/>
    <xf numFmtId="3" fontId="5" fillId="0" borderId="0" xfId="0" applyNumberFormat="1" applyFont="1" applyBorder="1"/>
    <xf numFmtId="3" fontId="5" fillId="0" borderId="0" xfId="0" applyNumberFormat="1" applyFont="1"/>
    <xf numFmtId="164" fontId="18" fillId="2" borderId="1" xfId="2" applyNumberFormat="1" applyFont="1" applyFill="1" applyBorder="1" applyAlignment="1"/>
    <xf numFmtId="164" fontId="18" fillId="2" borderId="1" xfId="0" applyNumberFormat="1" applyFont="1" applyFill="1" applyBorder="1" applyAlignment="1"/>
    <xf numFmtId="164" fontId="18" fillId="0" borderId="0" xfId="0" applyNumberFormat="1" applyFont="1" applyFill="1" applyBorder="1" applyAlignment="1"/>
    <xf numFmtId="164" fontId="18" fillId="4" borderId="1" xfId="0" applyNumberFormat="1" applyFont="1" applyFill="1" applyBorder="1" applyAlignment="1"/>
    <xf numFmtId="4" fontId="4" fillId="0" borderId="1" xfId="0" applyNumberFormat="1" applyFont="1" applyBorder="1" applyAlignment="1">
      <alignment horizontal="center" vertical="center"/>
    </xf>
    <xf numFmtId="4" fontId="4" fillId="0" borderId="1" xfId="0" applyNumberFormat="1" applyFont="1" applyBorder="1" applyAlignment="1">
      <alignment horizontal="center" vertical="center" wrapText="1"/>
    </xf>
    <xf numFmtId="4" fontId="5" fillId="0" borderId="1" xfId="0" applyNumberFormat="1" applyFont="1" applyFill="1" applyBorder="1"/>
    <xf numFmtId="4" fontId="5" fillId="0" borderId="1" xfId="0" applyNumberFormat="1" applyFont="1" applyFill="1" applyBorder="1" applyAlignment="1">
      <alignment horizontal="right"/>
    </xf>
    <xf numFmtId="4" fontId="5" fillId="0" borderId="1" xfId="2" applyNumberFormat="1" applyFont="1" applyFill="1" applyBorder="1" applyAlignment="1">
      <alignment horizontal="right"/>
    </xf>
    <xf numFmtId="4" fontId="5" fillId="0" borderId="0" xfId="2" applyNumberFormat="1" applyFont="1" applyFill="1" applyBorder="1" applyAlignment="1">
      <alignment horizontal="right"/>
    </xf>
    <xf numFmtId="4" fontId="5" fillId="0" borderId="7" xfId="2" applyNumberFormat="1" applyFont="1" applyFill="1" applyBorder="1" applyAlignment="1">
      <alignment horizontal="right"/>
    </xf>
    <xf numFmtId="4" fontId="4" fillId="0" borderId="0" xfId="0" applyNumberFormat="1" applyFont="1" applyFill="1" applyBorder="1" applyAlignment="1"/>
    <xf numFmtId="4" fontId="5" fillId="0" borderId="0" xfId="0" applyNumberFormat="1" applyFont="1" applyFill="1" applyBorder="1" applyAlignment="1">
      <alignment horizontal="right"/>
    </xf>
    <xf numFmtId="4" fontId="5" fillId="0" borderId="7" xfId="0" applyNumberFormat="1" applyFont="1" applyFill="1" applyBorder="1" applyAlignment="1">
      <alignment horizontal="right"/>
    </xf>
    <xf numFmtId="4" fontId="4" fillId="8" borderId="1" xfId="2" applyNumberFormat="1" applyFont="1" applyFill="1" applyBorder="1" applyAlignment="1">
      <alignment horizontal="right"/>
    </xf>
    <xf numFmtId="4" fontId="4" fillId="0" borderId="7" xfId="0" applyNumberFormat="1" applyFont="1" applyFill="1" applyBorder="1" applyAlignment="1"/>
    <xf numFmtId="4" fontId="5" fillId="0" borderId="0" xfId="0" applyNumberFormat="1" applyFont="1" applyBorder="1" applyAlignment="1"/>
    <xf numFmtId="4" fontId="4" fillId="9" borderId="0" xfId="0" applyNumberFormat="1" applyFont="1" applyFill="1" applyBorder="1" applyAlignment="1">
      <alignment horizontal="right"/>
    </xf>
    <xf numFmtId="4" fontId="8" fillId="3" borderId="0" xfId="0" applyNumberFormat="1" applyFont="1" applyFill="1" applyAlignment="1">
      <alignment horizontal="right"/>
    </xf>
    <xf numFmtId="0" fontId="10" fillId="0" borderId="0" xfId="0" applyFont="1" applyAlignment="1">
      <alignment horizontal="center"/>
    </xf>
    <xf numFmtId="164" fontId="10" fillId="0" borderId="0" xfId="0" applyNumberFormat="1" applyFont="1"/>
    <xf numFmtId="10" fontId="4" fillId="0" borderId="0" xfId="2" applyNumberFormat="1" applyFont="1"/>
    <xf numFmtId="3" fontId="10" fillId="0" borderId="0" xfId="0" applyNumberFormat="1" applyFont="1"/>
    <xf numFmtId="4" fontId="5" fillId="0" borderId="1" xfId="2" applyNumberFormat="1" applyFont="1" applyFill="1" applyBorder="1" applyAlignment="1"/>
    <xf numFmtId="164" fontId="5" fillId="0" borderId="1" xfId="0" applyNumberFormat="1" applyFont="1" applyFill="1" applyBorder="1"/>
    <xf numFmtId="164" fontId="5" fillId="0" borderId="1" xfId="0" applyNumberFormat="1" applyFont="1" applyFill="1" applyBorder="1" applyAlignment="1">
      <alignment horizontal="right"/>
    </xf>
    <xf numFmtId="164" fontId="5" fillId="0" borderId="1" xfId="0" applyNumberFormat="1" applyFont="1" applyFill="1" applyBorder="1" applyAlignment="1">
      <alignment horizontal="right" wrapText="1"/>
    </xf>
    <xf numFmtId="3" fontId="5" fillId="0" borderId="1" xfId="0" applyNumberFormat="1" applyFont="1" applyFill="1" applyBorder="1" applyAlignment="1">
      <alignment horizontal="right" wrapText="1"/>
    </xf>
    <xf numFmtId="4" fontId="4" fillId="0" borderId="1" xfId="0" applyNumberFormat="1" applyFont="1" applyFill="1" applyBorder="1" applyAlignment="1">
      <alignment horizontal="right" wrapText="1"/>
    </xf>
    <xf numFmtId="4" fontId="4" fillId="0" borderId="1" xfId="0" applyNumberFormat="1" applyFont="1" applyFill="1" applyBorder="1" applyAlignment="1">
      <alignment horizontal="right"/>
    </xf>
    <xf numFmtId="0" fontId="5" fillId="0" borderId="1" xfId="0" applyFont="1" applyBorder="1"/>
    <xf numFmtId="0" fontId="10" fillId="0" borderId="7" xfId="0" applyFont="1" applyFill="1" applyBorder="1"/>
    <xf numFmtId="4" fontId="3" fillId="0" borderId="0" xfId="0" applyNumberFormat="1" applyFont="1" applyBorder="1"/>
    <xf numFmtId="4" fontId="3" fillId="0" borderId="7" xfId="0" applyNumberFormat="1" applyFont="1" applyBorder="1"/>
    <xf numFmtId="164" fontId="11" fillId="6" borderId="15" xfId="0" applyNumberFormat="1" applyFont="1" applyFill="1" applyBorder="1" applyAlignment="1">
      <alignment horizontal="right" wrapText="1"/>
    </xf>
    <xf numFmtId="3" fontId="11" fillId="6" borderId="16" xfId="0" applyNumberFormat="1" applyFont="1" applyFill="1" applyBorder="1" applyAlignment="1">
      <alignment horizontal="right" wrapText="1"/>
    </xf>
    <xf numFmtId="4" fontId="11" fillId="6" borderId="16" xfId="0" applyNumberFormat="1" applyFont="1" applyFill="1" applyBorder="1" applyAlignment="1">
      <alignment horizontal="right" wrapText="1"/>
    </xf>
    <xf numFmtId="4" fontId="12" fillId="6" borderId="16" xfId="0" applyNumberFormat="1" applyFont="1" applyFill="1" applyBorder="1" applyAlignment="1">
      <alignment horizontal="center" vertical="center" wrapText="1"/>
    </xf>
    <xf numFmtId="3" fontId="4" fillId="0" borderId="0" xfId="0" applyNumberFormat="1" applyFont="1" applyAlignment="1">
      <alignment horizontal="right"/>
    </xf>
    <xf numFmtId="2" fontId="5" fillId="0" borderId="1" xfId="0" applyNumberFormat="1" applyFont="1" applyBorder="1"/>
    <xf numFmtId="4" fontId="4" fillId="8" borderId="4" xfId="0" applyNumberFormat="1" applyFont="1" applyFill="1" applyBorder="1" applyAlignment="1">
      <alignment horizontal="right" wrapText="1"/>
    </xf>
    <xf numFmtId="4" fontId="4" fillId="8" borderId="9" xfId="0" applyNumberFormat="1" applyFont="1" applyFill="1" applyBorder="1" applyAlignment="1">
      <alignment horizontal="right" wrapText="1"/>
    </xf>
    <xf numFmtId="4" fontId="4" fillId="8" borderId="10" xfId="0" applyNumberFormat="1" applyFont="1" applyFill="1" applyBorder="1" applyAlignment="1">
      <alignment horizontal="right" wrapText="1"/>
    </xf>
    <xf numFmtId="4" fontId="4" fillId="7" borderId="4" xfId="2" applyNumberFormat="1" applyFont="1" applyFill="1" applyBorder="1" applyAlignment="1">
      <alignment horizontal="right"/>
    </xf>
    <xf numFmtId="4" fontId="4" fillId="7" borderId="9" xfId="2" applyNumberFormat="1" applyFont="1" applyFill="1" applyBorder="1" applyAlignment="1">
      <alignment horizontal="right"/>
    </xf>
    <xf numFmtId="4" fontId="4" fillId="7" borderId="10" xfId="2" applyNumberFormat="1" applyFont="1" applyFill="1" applyBorder="1" applyAlignment="1">
      <alignment horizontal="right"/>
    </xf>
    <xf numFmtId="165" fontId="5" fillId="0" borderId="1" xfId="0" applyNumberFormat="1" applyFont="1" applyFill="1" applyBorder="1" applyAlignment="1">
      <alignment horizontal="right" vertical="center"/>
    </xf>
    <xf numFmtId="3" fontId="5" fillId="0" borderId="1" xfId="0" applyNumberFormat="1" applyFont="1" applyFill="1" applyBorder="1" applyAlignment="1">
      <alignment horizontal="right" vertical="center"/>
    </xf>
    <xf numFmtId="4" fontId="5" fillId="0" borderId="1" xfId="0" applyNumberFormat="1" applyFont="1" applyBorder="1" applyAlignment="1">
      <alignment horizontal="right"/>
    </xf>
    <xf numFmtId="164" fontId="5" fillId="0" borderId="1" xfId="0" applyNumberFormat="1" applyFont="1" applyBorder="1" applyAlignment="1"/>
    <xf numFmtId="3" fontId="5" fillId="0" borderId="4" xfId="0" applyNumberFormat="1" applyFont="1" applyBorder="1" applyAlignment="1"/>
    <xf numFmtId="2" fontId="5" fillId="0" borderId="1" xfId="2" applyNumberFormat="1" applyFont="1" applyBorder="1" applyAlignment="1">
      <alignment horizontal="right"/>
    </xf>
    <xf numFmtId="2" fontId="5" fillId="0" borderId="9" xfId="2" applyNumberFormat="1" applyFont="1" applyBorder="1" applyAlignment="1">
      <alignment horizontal="right"/>
    </xf>
    <xf numFmtId="2" fontId="5" fillId="0" borderId="9" xfId="2" applyNumberFormat="1" applyFont="1" applyFill="1" applyBorder="1" applyAlignment="1">
      <alignment horizontal="right"/>
    </xf>
    <xf numFmtId="4" fontId="5" fillId="0" borderId="9" xfId="0" applyNumberFormat="1" applyFont="1" applyBorder="1" applyAlignment="1">
      <alignment horizontal="right"/>
    </xf>
    <xf numFmtId="2" fontId="5" fillId="0" borderId="10" xfId="2" applyNumberFormat="1" applyFont="1" applyFill="1" applyBorder="1" applyAlignment="1">
      <alignment horizontal="right"/>
    </xf>
    <xf numFmtId="0" fontId="17" fillId="0" borderId="3" xfId="0" applyFont="1" applyBorder="1" applyAlignment="1">
      <alignment wrapText="1"/>
    </xf>
    <xf numFmtId="0" fontId="5" fillId="0" borderId="8" xfId="0" applyFont="1" applyBorder="1" applyAlignment="1">
      <alignment horizontal="center" wrapText="1"/>
    </xf>
    <xf numFmtId="14" fontId="5" fillId="0" borderId="8" xfId="0" applyNumberFormat="1" applyFont="1" applyFill="1" applyBorder="1" applyAlignment="1">
      <alignment horizontal="right" wrapText="1"/>
    </xf>
    <xf numFmtId="164" fontId="5" fillId="0" borderId="9" xfId="0" applyNumberFormat="1" applyFont="1" applyBorder="1" applyAlignment="1"/>
    <xf numFmtId="3" fontId="5" fillId="0" borderId="9" xfId="0" applyNumberFormat="1" applyFont="1" applyBorder="1" applyAlignment="1"/>
    <xf numFmtId="9" fontId="5" fillId="0" borderId="1" xfId="0" applyNumberFormat="1" applyFont="1" applyFill="1" applyBorder="1" applyAlignment="1">
      <alignment horizont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164" fontId="19" fillId="10" borderId="1" xfId="4" applyNumberFormat="1" applyFont="1" applyBorder="1" applyAlignment="1">
      <alignment horizontal="right"/>
    </xf>
    <xf numFmtId="3" fontId="19" fillId="10" borderId="1" xfId="4" applyNumberFormat="1" applyFont="1" applyBorder="1" applyAlignment="1">
      <alignment horizontal="righ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166" fontId="18" fillId="3" borderId="1" xfId="0" applyNumberFormat="1" applyFont="1" applyFill="1" applyBorder="1" applyAlignment="1">
      <alignment horizontal="right"/>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166" fontId="3" fillId="0" borderId="0" xfId="0" applyNumberFormat="1" applyFont="1"/>
    <xf numFmtId="3" fontId="3" fillId="0" borderId="0" xfId="0" applyNumberFormat="1" applyFo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1" fillId="6" borderId="12" xfId="0" applyFont="1" applyFill="1" applyBorder="1" applyAlignment="1">
      <alignment horizontal="left" wrapText="1"/>
    </xf>
    <xf numFmtId="0" fontId="11" fillId="6" borderId="13" xfId="0" applyFont="1" applyFill="1" applyBorder="1" applyAlignment="1">
      <alignment horizontal="left" wrapText="1"/>
    </xf>
    <xf numFmtId="0" fontId="11" fillId="6" borderId="14" xfId="0" applyFont="1" applyFill="1" applyBorder="1" applyAlignment="1">
      <alignment horizontal="left" wrapText="1"/>
    </xf>
    <xf numFmtId="0" fontId="13" fillId="0" borderId="3" xfId="0" applyNumberFormat="1" applyFont="1" applyBorder="1" applyAlignment="1">
      <alignment horizontal="left" wrapText="1"/>
    </xf>
    <xf numFmtId="0" fontId="13" fillId="0" borderId="8" xfId="0" applyNumberFormat="1" applyFont="1" applyBorder="1" applyAlignment="1">
      <alignment horizontal="left" wrapText="1"/>
    </xf>
    <xf numFmtId="0" fontId="14" fillId="0" borderId="11" xfId="0" applyFont="1" applyBorder="1" applyAlignment="1">
      <alignment horizontal="left"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3" fontId="4" fillId="0" borderId="0" xfId="0" applyNumberFormat="1" applyFont="1" applyBorder="1" applyAlignment="1">
      <alignment horizontal="right" wrapText="1"/>
    </xf>
    <xf numFmtId="0" fontId="0" fillId="0" borderId="0" xfId="0" applyBorder="1" applyAlignment="1">
      <alignment horizontal="right"/>
    </xf>
    <xf numFmtId="0" fontId="19" fillId="10" borderId="4" xfId="4" applyFont="1" applyBorder="1" applyAlignment="1">
      <alignment horizontal="left" wrapText="1"/>
    </xf>
    <xf numFmtId="0" fontId="19" fillId="10" borderId="9" xfId="4" applyFont="1" applyBorder="1" applyAlignment="1">
      <alignment horizontal="left" wrapText="1"/>
    </xf>
    <xf numFmtId="0" fontId="19" fillId="10" borderId="10" xfId="4" applyFont="1" applyBorder="1" applyAlignment="1">
      <alignment horizontal="left" wrapText="1"/>
    </xf>
    <xf numFmtId="0" fontId="4" fillId="3" borderId="4" xfId="0" applyFont="1" applyFill="1" applyBorder="1" applyAlignment="1">
      <alignment horizontal="left" wrapText="1"/>
    </xf>
    <xf numFmtId="0" fontId="4" fillId="3" borderId="9" xfId="0" applyFont="1" applyFill="1" applyBorder="1" applyAlignment="1">
      <alignment horizontal="left" wrapText="1"/>
    </xf>
    <xf numFmtId="0" fontId="4" fillId="3" borderId="10" xfId="0" applyFont="1" applyFill="1" applyBorder="1" applyAlignment="1">
      <alignment horizontal="left" wrapText="1"/>
    </xf>
    <xf numFmtId="0" fontId="4" fillId="2" borderId="4" xfId="0" applyFont="1" applyFill="1" applyBorder="1" applyAlignment="1">
      <alignment horizontal="left" wrapText="1"/>
    </xf>
    <xf numFmtId="0" fontId="4" fillId="2" borderId="9" xfId="0" applyFont="1" applyFill="1" applyBorder="1" applyAlignment="1">
      <alignment horizontal="left" wrapText="1"/>
    </xf>
    <xf numFmtId="0" fontId="4" fillId="2" borderId="10" xfId="0" applyFont="1" applyFill="1" applyBorder="1" applyAlignment="1">
      <alignment horizontal="left" wrapText="1"/>
    </xf>
    <xf numFmtId="0" fontId="4" fillId="4" borderId="4"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19" fillId="10" borderId="4" xfId="4" applyFont="1" applyBorder="1" applyAlignment="1">
      <alignment horizontal="center" vertical="center"/>
    </xf>
    <xf numFmtId="0" fontId="19" fillId="10" borderId="9" xfId="4" applyFont="1" applyBorder="1" applyAlignment="1">
      <alignment horizontal="center" vertical="center"/>
    </xf>
    <xf numFmtId="0" fontId="19" fillId="10" borderId="10" xfId="4" applyFont="1" applyBorder="1" applyAlignment="1">
      <alignment horizontal="center" vertical="center"/>
    </xf>
    <xf numFmtId="0" fontId="4" fillId="3" borderId="4"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2" borderId="1" xfId="0" applyFont="1" applyFill="1" applyBorder="1" applyAlignment="1">
      <alignment horizontal="center"/>
    </xf>
    <xf numFmtId="0" fontId="4" fillId="4" borderId="1" xfId="0" applyFont="1" applyFill="1" applyBorder="1" applyAlignment="1">
      <alignment horizontal="left" wrapText="1"/>
    </xf>
    <xf numFmtId="4" fontId="4" fillId="4" borderId="4" xfId="0" applyNumberFormat="1" applyFont="1" applyFill="1" applyBorder="1" applyAlignment="1"/>
    <xf numFmtId="4" fontId="4" fillId="4" borderId="9" xfId="0" applyNumberFormat="1" applyFont="1" applyFill="1" applyBorder="1" applyAlignment="1"/>
    <xf numFmtId="4" fontId="4" fillId="4" borderId="10" xfId="0" applyNumberFormat="1" applyFont="1" applyFill="1" applyBorder="1" applyAlignment="1"/>
    <xf numFmtId="0" fontId="15" fillId="6" borderId="1" xfId="0" applyFont="1" applyFill="1" applyBorder="1" applyAlignment="1">
      <alignment horizontal="center"/>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8" fillId="0" borderId="1" xfId="0" applyFont="1" applyBorder="1" applyAlignment="1">
      <alignment horizontal="center" vertical="center" wrapText="1"/>
    </xf>
    <xf numFmtId="0" fontId="4"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cellXfs>
  <cellStyles count="5">
    <cellStyle name="20% - Accent1" xfId="4" builtinId="30"/>
    <cellStyle name="Normal" xfId="0" builtinId="0"/>
    <cellStyle name="Normal 2" xfId="1"/>
    <cellStyle name="Percent" xfId="2" builtinId="5"/>
    <cellStyle name="Percent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zoomScaleNormal="100" workbookViewId="0">
      <pane ySplit="3" topLeftCell="A19" activePane="bottomLeft" state="frozen"/>
      <selection pane="bottomLeft" activeCell="G37" sqref="G37"/>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235" t="s">
        <v>56</v>
      </c>
      <c r="B1" s="235"/>
      <c r="C1" s="235"/>
      <c r="D1" s="235"/>
      <c r="E1" s="235"/>
      <c r="F1" s="235"/>
      <c r="G1" s="235"/>
      <c r="H1" s="235"/>
      <c r="I1" s="235"/>
      <c r="J1" s="235"/>
      <c r="K1" s="235"/>
      <c r="L1" s="235"/>
      <c r="M1" s="235"/>
    </row>
    <row r="2" spans="1:13" ht="24" customHeight="1" x14ac:dyDescent="0.2">
      <c r="A2" s="236" t="s">
        <v>0</v>
      </c>
      <c r="B2" s="237" t="s">
        <v>10</v>
      </c>
      <c r="C2" s="238" t="s">
        <v>15</v>
      </c>
      <c r="D2" s="239" t="s">
        <v>29</v>
      </c>
      <c r="E2" s="240" t="s">
        <v>43</v>
      </c>
      <c r="F2" s="241" t="s">
        <v>1</v>
      </c>
      <c r="G2" s="242" t="s">
        <v>2</v>
      </c>
      <c r="H2" s="243"/>
      <c r="I2" s="243"/>
      <c r="J2" s="243"/>
      <c r="K2" s="243"/>
      <c r="L2" s="243"/>
      <c r="M2" s="244"/>
    </row>
    <row r="3" spans="1:13" ht="42.75" customHeight="1" x14ac:dyDescent="0.2">
      <c r="A3" s="236"/>
      <c r="B3" s="237"/>
      <c r="C3" s="238"/>
      <c r="D3" s="239"/>
      <c r="E3" s="240"/>
      <c r="F3" s="241"/>
      <c r="G3" s="67" t="s">
        <v>40</v>
      </c>
      <c r="H3" s="124" t="s">
        <v>3</v>
      </c>
      <c r="I3" s="124" t="s">
        <v>4</v>
      </c>
      <c r="J3" s="124" t="s">
        <v>5</v>
      </c>
      <c r="K3" s="124" t="s">
        <v>6</v>
      </c>
      <c r="L3" s="66" t="s">
        <v>41</v>
      </c>
      <c r="M3" s="125" t="s">
        <v>7</v>
      </c>
    </row>
    <row r="4" spans="1:13" ht="26.25" customHeight="1" x14ac:dyDescent="0.2">
      <c r="A4" s="221" t="s">
        <v>38</v>
      </c>
      <c r="B4" s="222"/>
      <c r="C4" s="222"/>
      <c r="D4" s="222"/>
      <c r="E4" s="222"/>
      <c r="F4" s="222"/>
      <c r="G4" s="222"/>
      <c r="H4" s="222"/>
      <c r="I4" s="222"/>
      <c r="J4" s="222"/>
      <c r="K4" s="222"/>
      <c r="L4" s="222"/>
      <c r="M4" s="223"/>
    </row>
    <row r="5" spans="1:13" ht="23.25" customHeight="1" x14ac:dyDescent="0.2">
      <c r="A5" s="224" t="s">
        <v>53</v>
      </c>
      <c r="B5" s="225"/>
      <c r="C5" s="225"/>
      <c r="D5" s="225"/>
      <c r="E5" s="225"/>
      <c r="F5" s="225"/>
      <c r="G5" s="225"/>
      <c r="H5" s="225"/>
      <c r="I5" s="225"/>
      <c r="J5" s="225"/>
      <c r="K5" s="225"/>
      <c r="L5" s="225"/>
      <c r="M5" s="226"/>
    </row>
    <row r="6" spans="1:13" x14ac:dyDescent="0.2">
      <c r="A6" s="53" t="s">
        <v>52</v>
      </c>
      <c r="B6" s="12" t="s">
        <v>8</v>
      </c>
      <c r="C6" s="123">
        <v>0</v>
      </c>
      <c r="D6" s="23">
        <v>42285</v>
      </c>
      <c r="E6" s="86">
        <v>4.2301999999999997E-4</v>
      </c>
      <c r="F6" s="59">
        <v>2</v>
      </c>
      <c r="G6" s="68"/>
      <c r="H6" s="85"/>
      <c r="I6" s="85"/>
      <c r="J6" s="85"/>
      <c r="K6" s="85"/>
      <c r="L6" s="85"/>
      <c r="M6" s="85">
        <v>-2.9893659490487501</v>
      </c>
    </row>
    <row r="7" spans="1:13" ht="21" customHeight="1" x14ac:dyDescent="0.2">
      <c r="A7" s="212" t="s">
        <v>55</v>
      </c>
      <c r="B7" s="213"/>
      <c r="C7" s="213"/>
      <c r="D7" s="214"/>
      <c r="E7" s="130">
        <f>SUM(E6:E6)</f>
        <v>4.2301999999999997E-4</v>
      </c>
      <c r="F7" s="131">
        <f>SUM(F6:F6)</f>
        <v>2</v>
      </c>
      <c r="G7" s="102"/>
      <c r="H7" s="103"/>
      <c r="I7" s="103"/>
      <c r="J7" s="103"/>
      <c r="K7" s="103"/>
      <c r="L7" s="103"/>
      <c r="M7" s="104">
        <f>M6</f>
        <v>-2.9893659490487501</v>
      </c>
    </row>
    <row r="8" spans="1:13" x14ac:dyDescent="0.2">
      <c r="A8" s="118"/>
      <c r="B8" s="119"/>
      <c r="C8" s="119"/>
      <c r="D8" s="120"/>
      <c r="E8" s="121"/>
      <c r="F8" s="122"/>
      <c r="G8" s="114"/>
      <c r="H8" s="114"/>
      <c r="I8" s="114"/>
      <c r="J8" s="114"/>
      <c r="K8" s="115"/>
      <c r="L8" s="116"/>
      <c r="M8" s="117"/>
    </row>
    <row r="9" spans="1:13" ht="23.25" customHeight="1" x14ac:dyDescent="0.2">
      <c r="A9" s="227" t="s">
        <v>33</v>
      </c>
      <c r="B9" s="228"/>
      <c r="C9" s="228"/>
      <c r="D9" s="228"/>
      <c r="E9" s="228"/>
      <c r="F9" s="228"/>
      <c r="G9" s="228"/>
      <c r="H9" s="228"/>
      <c r="I9" s="228"/>
      <c r="J9" s="228"/>
      <c r="K9" s="228"/>
      <c r="L9" s="228"/>
      <c r="M9" s="229"/>
    </row>
    <row r="10" spans="1:13" s="14" customFormat="1" x14ac:dyDescent="0.2">
      <c r="A10" s="53" t="s">
        <v>46</v>
      </c>
      <c r="B10" s="12" t="s">
        <v>8</v>
      </c>
      <c r="C10" s="12" t="s">
        <v>23</v>
      </c>
      <c r="D10" s="23">
        <v>36433</v>
      </c>
      <c r="E10" s="86">
        <v>27.858000000000001</v>
      </c>
      <c r="F10" s="59">
        <v>29996</v>
      </c>
      <c r="G10" s="68">
        <v>2.96284081399773</v>
      </c>
      <c r="H10" s="85">
        <v>2.9628408139977358</v>
      </c>
      <c r="I10" s="85">
        <v>2.0091364746868123</v>
      </c>
      <c r="J10" s="85">
        <v>2.5497921156355075</v>
      </c>
      <c r="K10" s="85">
        <v>3.9761718711258887</v>
      </c>
      <c r="L10" s="85">
        <v>2.9825177129508829</v>
      </c>
      <c r="M10" s="85">
        <v>5.2080491619372005</v>
      </c>
    </row>
    <row r="11" spans="1:13" s="2" customFormat="1" ht="12.75" customHeight="1" x14ac:dyDescent="0.2">
      <c r="A11" s="53" t="s">
        <v>27</v>
      </c>
      <c r="B11" s="12" t="s">
        <v>8</v>
      </c>
      <c r="C11" s="12" t="s">
        <v>18</v>
      </c>
      <c r="D11" s="24">
        <v>40834</v>
      </c>
      <c r="E11" s="108">
        <v>13.032</v>
      </c>
      <c r="F11" s="109">
        <v>8867</v>
      </c>
      <c r="G11" s="69">
        <v>2.4900000000000002</v>
      </c>
      <c r="H11" s="69">
        <v>2.4900000000000002</v>
      </c>
      <c r="I11" s="69">
        <v>1.22</v>
      </c>
      <c r="J11" s="69">
        <v>2.9</v>
      </c>
      <c r="K11" s="69">
        <v>3.4</v>
      </c>
      <c r="L11" s="69"/>
      <c r="M11" s="70">
        <v>3.35</v>
      </c>
    </row>
    <row r="12" spans="1:13" s="2" customFormat="1" ht="12.75" customHeight="1" x14ac:dyDescent="0.2">
      <c r="A12" s="53" t="s">
        <v>30</v>
      </c>
      <c r="B12" s="12" t="s">
        <v>8</v>
      </c>
      <c r="C12" s="12" t="s">
        <v>18</v>
      </c>
      <c r="D12" s="24">
        <v>36738</v>
      </c>
      <c r="E12" s="87">
        <v>94.755671000000007</v>
      </c>
      <c r="F12" s="25">
        <v>48312</v>
      </c>
      <c r="G12" s="101">
        <v>3.4</v>
      </c>
      <c r="H12" s="101">
        <v>3.4</v>
      </c>
      <c r="I12" s="92">
        <v>2.64</v>
      </c>
      <c r="J12" s="92">
        <v>3.55</v>
      </c>
      <c r="K12" s="101">
        <v>3.97</v>
      </c>
      <c r="L12" s="101">
        <v>3.82</v>
      </c>
      <c r="M12" s="101">
        <v>4.66</v>
      </c>
    </row>
    <row r="13" spans="1:13" ht="12.75" customHeight="1" x14ac:dyDescent="0.2">
      <c r="A13" s="54" t="s">
        <v>11</v>
      </c>
      <c r="B13" s="26" t="s">
        <v>8</v>
      </c>
      <c r="C13" s="26" t="s">
        <v>18</v>
      </c>
      <c r="D13" s="27">
        <v>37816</v>
      </c>
      <c r="E13" s="111">
        <v>46.491419175686602</v>
      </c>
      <c r="F13" s="112">
        <v>39315</v>
      </c>
      <c r="G13" s="113">
        <v>1.3523386907296375</v>
      </c>
      <c r="H13" s="113">
        <v>1.3523386907296375</v>
      </c>
      <c r="I13" s="113">
        <v>1.7722914251058874</v>
      </c>
      <c r="J13" s="113">
        <v>3.4131507978929054</v>
      </c>
      <c r="K13" s="13">
        <v>4.2938023117169877</v>
      </c>
      <c r="L13" s="110">
        <v>3.021816216426676</v>
      </c>
      <c r="M13" s="13">
        <v>2.9147662048377931</v>
      </c>
    </row>
    <row r="14" spans="1:13" s="20" customFormat="1" ht="23.25" customHeight="1" x14ac:dyDescent="0.2">
      <c r="A14" s="215" t="s">
        <v>35</v>
      </c>
      <c r="B14" s="216"/>
      <c r="C14" s="216"/>
      <c r="D14" s="217"/>
      <c r="E14" s="58">
        <f>SUM(E10:E13)</f>
        <v>182.13709017568658</v>
      </c>
      <c r="F14" s="41">
        <f>SUM(F10:F13)</f>
        <v>126490</v>
      </c>
      <c r="G14" s="102">
        <f>($E$10*G10+$E$11*G11+$E$12*G12+$E$13*G13+$E$36*G36)/($E$14+$E$36)</f>
        <v>2.8069979987596705</v>
      </c>
      <c r="H14" s="103">
        <f>($E$10*H10+$E$11*H11+$E$12*H12+$E$13*H13+$E$36*H36)/($E$14+$E$36)</f>
        <v>2.8069979987596709</v>
      </c>
      <c r="I14" s="103">
        <f>($E$10*I10+$E$11*I11+$E$12*I12+$E$13*I13+$E$36*I36)/($E$14+$E$36)</f>
        <v>2.2597186504516142</v>
      </c>
      <c r="J14" s="103">
        <f>($E$10*J10+$E$11*J11+$E$12*J12+$E$13*J13+$E$36*J36)/($E$14+$E$36)</f>
        <v>3.2300404952656554</v>
      </c>
      <c r="K14" s="103">
        <f>($E$10*K10+$E$11*K11+$E$12*K12+$E$13*K13+$E$36*K36)/($E$14+$E$36)</f>
        <v>4.0725003774550546</v>
      </c>
      <c r="L14" s="103">
        <f>($E$10*L10+$E$12*L12+$E$13*L13+$E$36*L36)/($E$10+$E$12+$E$13+$E$36)</f>
        <v>3.381440633195453</v>
      </c>
      <c r="M14" s="104">
        <f>($E$10*M10+$E$11*M11+$E$12*M12+$E$13*M13+$E$36*M36)/($E$14+$E$36)</f>
        <v>4.9048786053355107</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230" t="s">
        <v>34</v>
      </c>
      <c r="B16" s="230"/>
      <c r="C16" s="230"/>
      <c r="D16" s="230"/>
      <c r="E16" s="230"/>
      <c r="F16" s="230"/>
      <c r="G16" s="230"/>
      <c r="H16" s="230"/>
      <c r="I16" s="230"/>
      <c r="J16" s="230"/>
      <c r="K16" s="230"/>
      <c r="L16" s="230"/>
      <c r="M16" s="230"/>
    </row>
    <row r="17" spans="1:15" x14ac:dyDescent="0.2">
      <c r="A17" s="56" t="s">
        <v>47</v>
      </c>
      <c r="B17" s="12" t="s">
        <v>8</v>
      </c>
      <c r="C17" s="12" t="s">
        <v>16</v>
      </c>
      <c r="D17" s="23">
        <v>36606</v>
      </c>
      <c r="E17" s="86">
        <v>13.061</v>
      </c>
      <c r="F17" s="59">
        <v>23243</v>
      </c>
      <c r="G17" s="68">
        <v>2.1808835959572064</v>
      </c>
      <c r="H17" s="85">
        <v>2.1808835959572059</v>
      </c>
      <c r="I17" s="85">
        <v>2.5752936985362851</v>
      </c>
      <c r="J17" s="85">
        <v>2.8904563089574342</v>
      </c>
      <c r="K17" s="85">
        <v>4.9259570875996195</v>
      </c>
      <c r="L17" s="85">
        <v>3.0068442742722468</v>
      </c>
      <c r="M17" s="85">
        <v>5.1033740005375527</v>
      </c>
    </row>
    <row r="18" spans="1:15" x14ac:dyDescent="0.2">
      <c r="A18" s="56" t="s">
        <v>49</v>
      </c>
      <c r="B18" s="12" t="s">
        <v>8</v>
      </c>
      <c r="C18" s="12" t="s">
        <v>17</v>
      </c>
      <c r="D18" s="23">
        <v>36091</v>
      </c>
      <c r="E18" s="87">
        <v>0.40937031000000002</v>
      </c>
      <c r="F18" s="25">
        <v>493</v>
      </c>
      <c r="G18" s="69">
        <v>1.7524625890683376</v>
      </c>
      <c r="H18" s="69">
        <v>1.7524625890683376</v>
      </c>
      <c r="I18" s="69">
        <v>1.6100107566412225</v>
      </c>
      <c r="J18" s="69">
        <v>3.6917038726999918</v>
      </c>
      <c r="K18" s="69">
        <v>4.3865871385931676</v>
      </c>
      <c r="L18" s="110"/>
      <c r="M18" s="69">
        <v>4.4388110802446201</v>
      </c>
      <c r="N18" s="2"/>
      <c r="O18" s="2"/>
    </row>
    <row r="19" spans="1:15" ht="13.5" customHeight="1" x14ac:dyDescent="0.2">
      <c r="A19" s="56" t="s">
        <v>50</v>
      </c>
      <c r="B19" s="12" t="s">
        <v>8</v>
      </c>
      <c r="C19" s="12" t="s">
        <v>21</v>
      </c>
      <c r="D19" s="23">
        <v>39514</v>
      </c>
      <c r="E19" s="87">
        <v>5.9319010000000005E-2</v>
      </c>
      <c r="F19" s="25">
        <v>100</v>
      </c>
      <c r="G19" s="69">
        <v>2.9026746028713246</v>
      </c>
      <c r="H19" s="69">
        <v>2.9026746028713246</v>
      </c>
      <c r="I19" s="69">
        <v>0.76631307489358758</v>
      </c>
      <c r="J19" s="69">
        <v>2.1166029653192364</v>
      </c>
      <c r="K19" s="69">
        <v>3.398486999608874</v>
      </c>
      <c r="L19" s="110"/>
      <c r="M19" s="69">
        <v>3.4312662980986897</v>
      </c>
      <c r="N19" s="2"/>
      <c r="O19" s="2"/>
    </row>
    <row r="20" spans="1:15" ht="12.75" customHeight="1" x14ac:dyDescent="0.2">
      <c r="A20" s="56" t="s">
        <v>51</v>
      </c>
      <c r="B20" s="12" t="s">
        <v>8</v>
      </c>
      <c r="C20" s="12" t="s">
        <v>16</v>
      </c>
      <c r="D20" s="23">
        <v>39514</v>
      </c>
      <c r="E20" s="87">
        <v>0.65564806999999992</v>
      </c>
      <c r="F20" s="25">
        <v>1700</v>
      </c>
      <c r="G20" s="69">
        <v>2.1701706428693734</v>
      </c>
      <c r="H20" s="69">
        <v>2.1701706428693734</v>
      </c>
      <c r="I20" s="69">
        <v>2.8549106420560966</v>
      </c>
      <c r="J20" s="69">
        <v>3.3840080706977638</v>
      </c>
      <c r="K20" s="69">
        <v>3.876051369146194</v>
      </c>
      <c r="L20" s="110"/>
      <c r="M20" s="69">
        <v>4.563672800396934</v>
      </c>
      <c r="N20" s="2"/>
      <c r="O20" s="2"/>
    </row>
    <row r="21" spans="1:15" ht="12.75" customHeight="1" x14ac:dyDescent="0.2">
      <c r="A21" s="56" t="s">
        <v>54</v>
      </c>
      <c r="B21" s="12" t="s">
        <v>8</v>
      </c>
      <c r="C21" s="12" t="s">
        <v>16</v>
      </c>
      <c r="D21" s="23">
        <v>42285</v>
      </c>
      <c r="E21" s="87">
        <v>2.7877830000000003E-2</v>
      </c>
      <c r="F21" s="25">
        <v>9</v>
      </c>
      <c r="G21" s="69"/>
      <c r="H21" s="69"/>
      <c r="I21" s="69"/>
      <c r="J21" s="69"/>
      <c r="K21" s="69"/>
      <c r="L21" s="110"/>
      <c r="M21" s="69">
        <v>-1.2413749023021614</v>
      </c>
      <c r="N21" s="2"/>
      <c r="O21" s="2"/>
    </row>
    <row r="22" spans="1:15" ht="12.75" customHeight="1" x14ac:dyDescent="0.2">
      <c r="A22" s="53" t="s">
        <v>12</v>
      </c>
      <c r="B22" s="12" t="s">
        <v>8</v>
      </c>
      <c r="C22" s="12" t="s">
        <v>19</v>
      </c>
      <c r="D22" s="24">
        <v>40834</v>
      </c>
      <c r="E22" s="108">
        <v>6.8479999999999999</v>
      </c>
      <c r="F22" s="109">
        <v>5165</v>
      </c>
      <c r="G22" s="69">
        <v>3.22</v>
      </c>
      <c r="H22" s="69">
        <v>3.22</v>
      </c>
      <c r="I22" s="110">
        <v>2.63</v>
      </c>
      <c r="J22" s="110">
        <v>4.75</v>
      </c>
      <c r="K22" s="110">
        <v>5</v>
      </c>
      <c r="L22" s="110"/>
      <c r="M22" s="69">
        <v>4.88</v>
      </c>
      <c r="N22" s="74"/>
      <c r="O22" s="2"/>
    </row>
    <row r="23" spans="1:15" x14ac:dyDescent="0.2">
      <c r="A23" s="53" t="s">
        <v>31</v>
      </c>
      <c r="B23" s="12" t="s">
        <v>8</v>
      </c>
      <c r="C23" s="12" t="s">
        <v>16</v>
      </c>
      <c r="D23" s="24">
        <v>38245</v>
      </c>
      <c r="E23" s="87">
        <v>41.71895</v>
      </c>
      <c r="F23" s="25">
        <v>36439</v>
      </c>
      <c r="G23" s="101">
        <v>4.04</v>
      </c>
      <c r="H23" s="101">
        <v>4.04</v>
      </c>
      <c r="I23" s="92">
        <v>3.34</v>
      </c>
      <c r="J23" s="101">
        <v>4.3499999999999996</v>
      </c>
      <c r="K23" s="92">
        <v>5.08</v>
      </c>
      <c r="L23" s="92">
        <v>3.84</v>
      </c>
      <c r="M23" s="92">
        <v>4.95</v>
      </c>
      <c r="N23" s="2"/>
      <c r="O23" s="2"/>
    </row>
    <row r="24" spans="1:15" ht="12.75" customHeight="1" x14ac:dyDescent="0.2">
      <c r="A24" s="55" t="s">
        <v>13</v>
      </c>
      <c r="B24" s="22" t="s">
        <v>8</v>
      </c>
      <c r="C24" s="22" t="s">
        <v>20</v>
      </c>
      <c r="D24" s="23">
        <v>37834</v>
      </c>
      <c r="E24" s="111">
        <v>51.750311404429603</v>
      </c>
      <c r="F24" s="112">
        <v>45831</v>
      </c>
      <c r="G24" s="113">
        <v>4.5503548483533329</v>
      </c>
      <c r="H24" s="113">
        <v>4.5503548483533329</v>
      </c>
      <c r="I24" s="113">
        <v>4.2538193563953941</v>
      </c>
      <c r="J24" s="113">
        <v>5.2891000728328974</v>
      </c>
      <c r="K24" s="13">
        <v>6.4363752309230859</v>
      </c>
      <c r="L24" s="110">
        <v>2.0020971910799323</v>
      </c>
      <c r="M24" s="13">
        <v>3.9338940810675904</v>
      </c>
      <c r="N24" s="2"/>
      <c r="O24" s="2"/>
    </row>
    <row r="25" spans="1:15" ht="12.75" customHeight="1" x14ac:dyDescent="0.2">
      <c r="A25" s="56" t="s">
        <v>28</v>
      </c>
      <c r="B25" s="22" t="s">
        <v>8</v>
      </c>
      <c r="C25" s="22" t="s">
        <v>25</v>
      </c>
      <c r="D25" s="23">
        <v>39078</v>
      </c>
      <c r="E25" s="111">
        <v>14.3232234799944</v>
      </c>
      <c r="F25" s="112">
        <v>17030</v>
      </c>
      <c r="G25" s="113">
        <v>7.6340186944015898</v>
      </c>
      <c r="H25" s="113">
        <v>7.6340186944015898</v>
      </c>
      <c r="I25" s="113">
        <v>6.5429967020319557</v>
      </c>
      <c r="J25" s="113">
        <v>7.7114628923828921</v>
      </c>
      <c r="K25" s="13">
        <v>9.2914622164929295</v>
      </c>
      <c r="L25" s="69">
        <v>0.86614702005907152</v>
      </c>
      <c r="M25" s="13">
        <v>0.86424460543526038</v>
      </c>
      <c r="N25" s="2"/>
      <c r="O25" s="2"/>
    </row>
    <row r="26" spans="1:15" ht="12.75" customHeight="1" x14ac:dyDescent="0.2">
      <c r="A26" s="30" t="s">
        <v>34</v>
      </c>
      <c r="B26" s="31" t="s">
        <v>8</v>
      </c>
      <c r="C26" s="31"/>
      <c r="D26" s="32"/>
      <c r="E26" s="62">
        <f>SUM(E17:E25)</f>
        <v>128.85370010442401</v>
      </c>
      <c r="F26" s="33">
        <f>SUM(F17:F25)</f>
        <v>130010</v>
      </c>
      <c r="G26" s="105">
        <f>($E$17*G17+$E$18*G18+$E$19*G19+$E$20*G20+$E$22*G22+$E$23*G23+$E$24*G24+$E$25*G25)/($E$26-$E$21)</f>
        <v>4.3952223474628038</v>
      </c>
      <c r="H26" s="105">
        <f>($E$17*H17+$E$18*H18+$E$19*H19+$E$20*H20+$E$22*H22+$E$23*H23+$E$24*H24+$E$25*H25)/($E$26-$E$21)</f>
        <v>4.3952223474628038</v>
      </c>
      <c r="I26" s="105">
        <f>($E$17*I17+$E$18*I18+$E$19*I19+$E$20*I20+$E$22*I22+$E$23*I23+$E$24*I24+$E$25*I25)/($E$26-$E$21)</f>
        <v>3.9387840075058578</v>
      </c>
      <c r="J26" s="105">
        <f>($E$17*J17+$E$18*J18+$E$19*J19+$E$20*J20+$E$22*J22+$E$23*J23+$E$24*J24+$E$25*J25)/($E$26-$E$21)</f>
        <v>4.9662311511095698</v>
      </c>
      <c r="K26" s="105">
        <f>($E$17*K17+$E$18*K18+$E$19*K19+$E$20*K20+$E$22*K22+$E$23*K23+$E$24*K24+$E$25*K25)/($E$26-$E$21)</f>
        <v>6.0641333317186863</v>
      </c>
      <c r="L26" s="106">
        <f>($E$17*L17+$E$24*L24+$E$23*L23+$E$25*L25)/($E$17+$E$24+$E$23+$E$25)</f>
        <v>2.6105025585578998</v>
      </c>
      <c r="M26" s="107">
        <f>($E$17*M17+$E$18*M18+$E$19*M19+$E$20*M20+$E$22*M22+$E$23*M23+$E$24*M24+$E$25*M25+E21*M21)/$E$26</f>
        <v>4.0939409226031866</v>
      </c>
    </row>
    <row r="27" spans="1:15" s="14" customFormat="1" ht="12.75" customHeight="1" x14ac:dyDescent="0.2">
      <c r="A27" s="51"/>
      <c r="B27" s="15"/>
      <c r="C27" s="15"/>
      <c r="D27" s="42"/>
      <c r="E27" s="64"/>
      <c r="F27" s="28"/>
      <c r="G27" s="73"/>
      <c r="H27" s="74"/>
      <c r="I27" s="74"/>
      <c r="J27" s="74"/>
      <c r="K27" s="74"/>
      <c r="L27" s="74"/>
      <c r="M27" s="75"/>
    </row>
    <row r="28" spans="1:15" ht="12.75" customHeight="1" x14ac:dyDescent="0.2">
      <c r="A28" s="56" t="s">
        <v>48</v>
      </c>
      <c r="B28" s="12" t="s">
        <v>9</v>
      </c>
      <c r="C28" s="12" t="s">
        <v>16</v>
      </c>
      <c r="D28" s="23">
        <v>38808</v>
      </c>
      <c r="E28" s="86">
        <v>1.0580000000000001</v>
      </c>
      <c r="F28" s="59">
        <v>624</v>
      </c>
      <c r="G28" s="68">
        <v>2.7069929974701137</v>
      </c>
      <c r="H28" s="70">
        <v>2.7069929974701035</v>
      </c>
      <c r="I28" s="70">
        <v>1.3066338704250668</v>
      </c>
      <c r="J28" s="70">
        <v>0.70749918228070197</v>
      </c>
      <c r="K28" s="70">
        <v>2.8156653453753844</v>
      </c>
      <c r="L28" s="70">
        <v>3.0186649810030941</v>
      </c>
      <c r="M28" s="85">
        <v>3.7064192416232045</v>
      </c>
    </row>
    <row r="29" spans="1:15" ht="12.75" customHeight="1" x14ac:dyDescent="0.2">
      <c r="A29" s="55" t="s">
        <v>14</v>
      </c>
      <c r="B29" s="22" t="s">
        <v>9</v>
      </c>
      <c r="C29" s="22" t="s">
        <v>20</v>
      </c>
      <c r="D29" s="23">
        <v>37816</v>
      </c>
      <c r="E29" s="111">
        <v>3.6431988811464802</v>
      </c>
      <c r="F29" s="112">
        <v>2308</v>
      </c>
      <c r="G29" s="13">
        <v>2.9221617531330679</v>
      </c>
      <c r="H29" s="13">
        <v>2.9221617531330679</v>
      </c>
      <c r="I29" s="13">
        <v>1.6028091962230651</v>
      </c>
      <c r="J29" s="13">
        <v>2.1863087240236778</v>
      </c>
      <c r="K29" s="13">
        <v>3.0393161030593863</v>
      </c>
      <c r="L29" s="110">
        <v>0.91605778151979678</v>
      </c>
      <c r="M29" s="13">
        <v>2.0908282009953538</v>
      </c>
    </row>
    <row r="30" spans="1:15" ht="12.75" customHeight="1" x14ac:dyDescent="0.2">
      <c r="A30" s="30" t="s">
        <v>34</v>
      </c>
      <c r="B30" s="31" t="s">
        <v>9</v>
      </c>
      <c r="C30" s="35"/>
      <c r="D30" s="36"/>
      <c r="E30" s="63">
        <f>SUM(E28:E29)</f>
        <v>4.70119888114648</v>
      </c>
      <c r="F30" s="34">
        <f>SUM(F28:F29)</f>
        <v>2932</v>
      </c>
      <c r="G30" s="105">
        <f t="shared" ref="G30:M30" si="0">($E$28*G28+$E$29*G29)/$E$30</f>
        <v>2.8737382447372926</v>
      </c>
      <c r="H30" s="106">
        <f t="shared" si="0"/>
        <v>2.8737382447372903</v>
      </c>
      <c r="I30" s="106">
        <f t="shared" si="0"/>
        <v>1.5361552420687443</v>
      </c>
      <c r="J30" s="106">
        <f t="shared" si="0"/>
        <v>1.8535041491228783</v>
      </c>
      <c r="K30" s="106">
        <f t="shared" si="0"/>
        <v>2.9889837287838334</v>
      </c>
      <c r="L30" s="107">
        <f t="shared" si="0"/>
        <v>1.3892473812992525</v>
      </c>
      <c r="M30" s="107">
        <f t="shared" si="0"/>
        <v>2.4544153123254366</v>
      </c>
    </row>
    <row r="31" spans="1:15" s="14" customFormat="1" ht="12.75" customHeight="1" x14ac:dyDescent="0.2">
      <c r="A31" s="51"/>
      <c r="B31" s="15"/>
      <c r="C31" s="15"/>
      <c r="D31" s="42"/>
      <c r="E31" s="64"/>
      <c r="F31" s="28"/>
      <c r="G31" s="73"/>
      <c r="H31" s="71"/>
      <c r="I31" s="71"/>
      <c r="J31" s="71"/>
      <c r="K31" s="71"/>
      <c r="L31" s="71"/>
      <c r="M31" s="72"/>
    </row>
    <row r="32" spans="1:15" s="20" customFormat="1" ht="21" customHeight="1" x14ac:dyDescent="0.2">
      <c r="A32" s="218" t="s">
        <v>36</v>
      </c>
      <c r="B32" s="219"/>
      <c r="C32" s="219"/>
      <c r="D32" s="220"/>
      <c r="E32" s="63">
        <f>E30+E26</f>
        <v>133.55489898557047</v>
      </c>
      <c r="F32" s="34">
        <f>F30+F26</f>
        <v>132942</v>
      </c>
      <c r="G32" s="76">
        <f>($E$26*G26+$E$30*G30)/$E$32</f>
        <v>4.3416653501849432</v>
      </c>
      <c r="H32" s="76">
        <f>($E$26*H26+$E$30*H30)/$E$32</f>
        <v>4.3416653501849432</v>
      </c>
      <c r="I32" s="76">
        <f>($E$26*I26+$E$30*I30)/$E$32</f>
        <v>3.8542102797753341</v>
      </c>
      <c r="J32" s="76">
        <f t="shared" ref="J32:M32" si="1">($E$26*J26+$E$30*J30)/$E$32</f>
        <v>4.8566616122142925</v>
      </c>
      <c r="K32" s="76">
        <f t="shared" si="1"/>
        <v>5.955886535962903</v>
      </c>
      <c r="L32" s="76">
        <f>($E$26*L26+$E$30*L30)/$E$32</f>
        <v>2.5675137688052834</v>
      </c>
      <c r="M32" s="76">
        <f t="shared" si="1"/>
        <v>4.036228805539765</v>
      </c>
    </row>
    <row r="33" spans="1:13" s="20" customFormat="1" ht="26.25" customHeight="1" x14ac:dyDescent="0.2">
      <c r="A33" s="231" t="s">
        <v>37</v>
      </c>
      <c r="B33" s="231"/>
      <c r="C33" s="231"/>
      <c r="D33" s="231"/>
      <c r="E33" s="65">
        <f>SUM(E7,E14,E32)</f>
        <v>315.69241218125705</v>
      </c>
      <c r="F33" s="48">
        <f>SUM(F7,F14, F32)</f>
        <v>259434</v>
      </c>
      <c r="G33" s="129"/>
      <c r="H33" s="232"/>
      <c r="I33" s="233"/>
      <c r="J33" s="233"/>
      <c r="K33" s="233"/>
      <c r="L33" s="233"/>
      <c r="M33" s="234"/>
    </row>
    <row r="34" spans="1:13" s="21" customFormat="1" ht="10.5" customHeight="1" x14ac:dyDescent="0.2">
      <c r="A34" s="52"/>
      <c r="B34" s="43"/>
      <c r="C34" s="43"/>
      <c r="D34" s="43"/>
      <c r="E34" s="44"/>
      <c r="F34" s="28"/>
      <c r="G34" s="73"/>
      <c r="H34" s="73"/>
      <c r="I34" s="73"/>
      <c r="J34" s="73"/>
      <c r="K34" s="73"/>
      <c r="L34" s="73"/>
      <c r="M34" s="77"/>
    </row>
    <row r="35" spans="1:13" ht="22.5" customHeight="1" x14ac:dyDescent="0.2">
      <c r="A35" s="49" t="s">
        <v>22</v>
      </c>
      <c r="B35" s="45"/>
      <c r="C35" s="45"/>
      <c r="D35" s="45"/>
      <c r="E35" s="46"/>
      <c r="F35" s="47"/>
      <c r="G35" s="78"/>
      <c r="H35" s="94"/>
      <c r="I35" s="94"/>
      <c r="J35" s="94"/>
      <c r="K35" s="94"/>
      <c r="L35" s="94"/>
      <c r="M35" s="95"/>
    </row>
    <row r="36" spans="1:13" ht="39" customHeight="1" thickBot="1" x14ac:dyDescent="0.25">
      <c r="A36" s="57" t="s">
        <v>32</v>
      </c>
      <c r="B36" s="12" t="s">
        <v>8</v>
      </c>
      <c r="C36" s="12" t="s">
        <v>17</v>
      </c>
      <c r="D36" s="23">
        <v>36495</v>
      </c>
      <c r="E36" s="88">
        <v>64.903999999999996</v>
      </c>
      <c r="F36" s="89">
        <v>12803</v>
      </c>
      <c r="G36" s="90">
        <v>2.98</v>
      </c>
      <c r="H36" s="90">
        <v>2.98</v>
      </c>
      <c r="I36" s="90">
        <v>2.37</v>
      </c>
      <c r="J36" s="90">
        <v>2.99</v>
      </c>
      <c r="K36" s="90">
        <v>4.24</v>
      </c>
      <c r="L36" s="90">
        <v>3.17</v>
      </c>
      <c r="M36" s="91">
        <v>6.87</v>
      </c>
    </row>
    <row r="37" spans="1:13" ht="31.5" customHeight="1" x14ac:dyDescent="0.2">
      <c r="A37" s="201" t="s">
        <v>26</v>
      </c>
      <c r="B37" s="202"/>
      <c r="C37" s="202"/>
      <c r="D37" s="203"/>
      <c r="E37" s="96">
        <f>E33+E36</f>
        <v>380.59641218125705</v>
      </c>
      <c r="F37" s="97">
        <f>F33+F36</f>
        <v>272237</v>
      </c>
      <c r="G37" s="98"/>
      <c r="H37" s="99"/>
      <c r="I37" s="99"/>
      <c r="J37" s="99"/>
      <c r="K37" s="99"/>
      <c r="L37" s="99"/>
      <c r="M37" s="99"/>
    </row>
    <row r="38" spans="1:13" ht="41.25" customHeight="1" x14ac:dyDescent="0.2">
      <c r="A38" s="204" t="s">
        <v>44</v>
      </c>
      <c r="B38" s="205"/>
      <c r="C38" s="205"/>
      <c r="D38" s="205"/>
      <c r="E38" s="205"/>
      <c r="F38" s="205"/>
      <c r="G38" s="205"/>
      <c r="H38" s="205"/>
      <c r="I38" s="205"/>
      <c r="J38" s="205"/>
      <c r="K38" s="205"/>
      <c r="L38" s="205"/>
      <c r="M38" s="206"/>
    </row>
    <row r="39" spans="1:13" s="4" customFormat="1" ht="24" customHeight="1" x14ac:dyDescent="0.2">
      <c r="A39" s="207" t="s">
        <v>24</v>
      </c>
      <c r="B39" s="208"/>
      <c r="C39" s="208"/>
      <c r="D39" s="208"/>
      <c r="E39" s="208"/>
      <c r="F39" s="208"/>
      <c r="G39" s="208"/>
      <c r="H39" s="208"/>
      <c r="I39" s="208"/>
      <c r="J39" s="208"/>
      <c r="K39" s="208"/>
      <c r="L39" s="208"/>
      <c r="M39" s="209"/>
    </row>
    <row r="40" spans="1:13" s="4" customFormat="1" ht="24" customHeight="1" x14ac:dyDescent="0.2">
      <c r="A40" s="126" t="s">
        <v>42</v>
      </c>
      <c r="B40" s="127"/>
      <c r="C40" s="127"/>
      <c r="D40" s="127"/>
      <c r="E40" s="127"/>
      <c r="F40" s="127"/>
      <c r="G40" s="127"/>
      <c r="H40" s="127"/>
      <c r="I40" s="127"/>
      <c r="J40" s="127"/>
      <c r="K40" s="127"/>
      <c r="L40" s="127"/>
      <c r="M40" s="128"/>
    </row>
    <row r="41" spans="1:13" ht="22.5" customHeight="1" x14ac:dyDescent="0.2">
      <c r="B41" s="11"/>
      <c r="C41" s="11"/>
      <c r="D41" s="11"/>
      <c r="E41" s="210" t="s">
        <v>39</v>
      </c>
      <c r="F41" s="211"/>
      <c r="G41" s="79">
        <f>($E$14*G14+$E$26*G26+$E$30*G30+$E$36*G36)/$E$37</f>
        <v>3.3750266786130814</v>
      </c>
      <c r="H41" s="79">
        <f>($E$14*H14+$E$26*H26+$E$30*H30+$E$36*H36)/$E$37</f>
        <v>3.3750266786130814</v>
      </c>
      <c r="I41" s="79">
        <f t="shared" ref="I41:M41" si="2">($E$14*I14+$E$26*I26+$E$30*I30+$E$36*I36)/$E$37</f>
        <v>2.8380449463593811</v>
      </c>
      <c r="J41" s="79">
        <f t="shared" si="2"/>
        <v>3.7598990483972021</v>
      </c>
      <c r="K41" s="79">
        <f t="shared" si="2"/>
        <v>4.7619580615120336</v>
      </c>
      <c r="L41" s="79">
        <f t="shared" si="2"/>
        <v>3.0597647331848674</v>
      </c>
      <c r="M41" s="79">
        <f t="shared" si="2"/>
        <v>4.9351724481122226</v>
      </c>
    </row>
    <row r="42" spans="1:13" ht="16.5" customHeight="1" x14ac:dyDescent="0.2">
      <c r="B42" s="10"/>
      <c r="C42" s="10"/>
      <c r="D42" s="10"/>
      <c r="E42" s="16"/>
      <c r="F42" s="100" t="s">
        <v>45</v>
      </c>
      <c r="G42" s="80"/>
      <c r="H42" s="80">
        <v>2.1450266786130814</v>
      </c>
      <c r="I42" s="80">
        <v>1.0780449463593811</v>
      </c>
      <c r="J42" s="80">
        <v>1.0298990483972021</v>
      </c>
      <c r="K42" s="80">
        <v>0.60195806151203346</v>
      </c>
      <c r="L42" s="80">
        <v>-0.16023526681513278</v>
      </c>
      <c r="M42" s="80">
        <v>-1.8448275518877777</v>
      </c>
    </row>
    <row r="43" spans="1:13" x14ac:dyDescent="0.2">
      <c r="E43" s="17"/>
      <c r="F43" s="60"/>
      <c r="G43" s="60"/>
      <c r="H43" s="9"/>
      <c r="I43" s="9"/>
      <c r="J43" s="9"/>
      <c r="K43" s="9"/>
      <c r="L43" s="9"/>
      <c r="M43" s="9"/>
    </row>
    <row r="44" spans="1:13" x14ac:dyDescent="0.2">
      <c r="E44" s="18"/>
      <c r="F44" s="60"/>
      <c r="G44" s="60"/>
      <c r="H44" s="6"/>
      <c r="I44" s="6"/>
      <c r="J44" s="6"/>
      <c r="K44" s="6"/>
      <c r="L44" s="6"/>
      <c r="M44" s="6"/>
    </row>
    <row r="45" spans="1:13" x14ac:dyDescent="0.2">
      <c r="H45" s="7"/>
      <c r="I45" s="6"/>
      <c r="J45" s="6"/>
      <c r="K45" s="6"/>
      <c r="L45" s="6"/>
      <c r="M45" s="6"/>
    </row>
    <row r="46" spans="1:13" x14ac:dyDescent="0.2">
      <c r="A46" s="20" t="s">
        <v>57</v>
      </c>
      <c r="B46" s="81"/>
      <c r="C46" s="81"/>
      <c r="D46" s="20"/>
      <c r="E46" s="82">
        <v>50.19896143382789</v>
      </c>
      <c r="F46" s="83">
        <v>0.1519350749234511</v>
      </c>
      <c r="H46" s="6"/>
      <c r="I46" s="6"/>
      <c r="J46" s="6"/>
      <c r="K46" s="6"/>
      <c r="L46" s="6"/>
      <c r="M46" s="6"/>
    </row>
    <row r="47" spans="1:13" x14ac:dyDescent="0.2">
      <c r="A47" s="20" t="s">
        <v>58</v>
      </c>
      <c r="B47" s="81"/>
      <c r="C47" s="81"/>
      <c r="D47" s="20"/>
      <c r="E47" s="84">
        <v>17225</v>
      </c>
      <c r="F47" s="83">
        <v>6.7545840980032315E-2</v>
      </c>
      <c r="H47" s="5"/>
      <c r="I47" s="5"/>
      <c r="J47" s="5"/>
      <c r="K47" s="5"/>
      <c r="L47" s="5"/>
      <c r="M47" s="5"/>
    </row>
  </sheetData>
  <mergeCells count="21">
    <mergeCell ref="A1:M1"/>
    <mergeCell ref="A2:A3"/>
    <mergeCell ref="B2:B3"/>
    <mergeCell ref="C2:C3"/>
    <mergeCell ref="D2:D3"/>
    <mergeCell ref="E2:E3"/>
    <mergeCell ref="F2:F3"/>
    <mergeCell ref="G2:M2"/>
    <mergeCell ref="A4:M4"/>
    <mergeCell ref="A5:M5"/>
    <mergeCell ref="A9:M9"/>
    <mergeCell ref="A16:M16"/>
    <mergeCell ref="A33:D33"/>
    <mergeCell ref="H33:M33"/>
    <mergeCell ref="A37:D37"/>
    <mergeCell ref="A38:M38"/>
    <mergeCell ref="A39:M39"/>
    <mergeCell ref="E41:F41"/>
    <mergeCell ref="A7:D7"/>
    <mergeCell ref="A14:D14"/>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opLeftCell="A16" workbookViewId="0">
      <selection activeCell="H47" sqref="H47"/>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235" t="s">
        <v>86</v>
      </c>
      <c r="B1" s="235"/>
      <c r="C1" s="235"/>
      <c r="D1" s="235"/>
      <c r="E1" s="235"/>
      <c r="F1" s="235"/>
      <c r="G1" s="235"/>
      <c r="H1" s="235"/>
      <c r="I1" s="235"/>
      <c r="J1" s="235"/>
      <c r="K1" s="235"/>
      <c r="L1" s="235"/>
      <c r="M1" s="235"/>
    </row>
    <row r="2" spans="1:13" ht="24" customHeight="1" x14ac:dyDescent="0.2">
      <c r="A2" s="236" t="s">
        <v>0</v>
      </c>
      <c r="B2" s="237" t="s">
        <v>10</v>
      </c>
      <c r="C2" s="238" t="s">
        <v>15</v>
      </c>
      <c r="D2" s="239" t="s">
        <v>29</v>
      </c>
      <c r="E2" s="240" t="s">
        <v>43</v>
      </c>
      <c r="F2" s="241" t="s">
        <v>1</v>
      </c>
      <c r="G2" s="242" t="s">
        <v>2</v>
      </c>
      <c r="H2" s="243"/>
      <c r="I2" s="243"/>
      <c r="J2" s="243"/>
      <c r="K2" s="243"/>
      <c r="L2" s="243"/>
      <c r="M2" s="244"/>
    </row>
    <row r="3" spans="1:13" ht="42.75" customHeight="1" x14ac:dyDescent="0.2">
      <c r="A3" s="236"/>
      <c r="B3" s="237"/>
      <c r="C3" s="238"/>
      <c r="D3" s="239"/>
      <c r="E3" s="240"/>
      <c r="F3" s="241"/>
      <c r="G3" s="67" t="s">
        <v>40</v>
      </c>
      <c r="H3" s="183" t="s">
        <v>3</v>
      </c>
      <c r="I3" s="183" t="s">
        <v>4</v>
      </c>
      <c r="J3" s="183" t="s">
        <v>5</v>
      </c>
      <c r="K3" s="183" t="s">
        <v>6</v>
      </c>
      <c r="L3" s="66" t="s">
        <v>41</v>
      </c>
      <c r="M3" s="184" t="s">
        <v>7</v>
      </c>
    </row>
    <row r="4" spans="1:13" ht="26.25" customHeight="1" x14ac:dyDescent="0.2">
      <c r="A4" s="221" t="s">
        <v>38</v>
      </c>
      <c r="B4" s="222"/>
      <c r="C4" s="222"/>
      <c r="D4" s="222"/>
      <c r="E4" s="222"/>
      <c r="F4" s="222"/>
      <c r="G4" s="222"/>
      <c r="H4" s="222"/>
      <c r="I4" s="222"/>
      <c r="J4" s="222"/>
      <c r="K4" s="222"/>
      <c r="L4" s="222"/>
      <c r="M4" s="223"/>
    </row>
    <row r="5" spans="1:13" ht="23.25" customHeight="1" x14ac:dyDescent="0.2">
      <c r="A5" s="224" t="s">
        <v>53</v>
      </c>
      <c r="B5" s="225"/>
      <c r="C5" s="225"/>
      <c r="D5" s="225"/>
      <c r="E5" s="225"/>
      <c r="F5" s="225"/>
      <c r="G5" s="225"/>
      <c r="H5" s="225"/>
      <c r="I5" s="225"/>
      <c r="J5" s="225"/>
      <c r="K5" s="225"/>
      <c r="L5" s="225"/>
      <c r="M5" s="226"/>
    </row>
    <row r="6" spans="1:13" x14ac:dyDescent="0.2">
      <c r="A6" s="53" t="s">
        <v>52</v>
      </c>
      <c r="B6" s="12" t="s">
        <v>8</v>
      </c>
      <c r="C6" s="123">
        <v>0</v>
      </c>
      <c r="D6" s="23">
        <v>42285</v>
      </c>
      <c r="E6" s="86">
        <v>4.8832499999999996E-3</v>
      </c>
      <c r="F6" s="59">
        <v>6</v>
      </c>
      <c r="G6" s="68">
        <v>-0.17345307698566348</v>
      </c>
      <c r="H6" s="85">
        <v>2.3807049268802283</v>
      </c>
      <c r="I6" s="85" t="s">
        <v>65</v>
      </c>
      <c r="J6" s="85" t="s">
        <v>65</v>
      </c>
      <c r="K6" s="85" t="s">
        <v>65</v>
      </c>
      <c r="L6" s="85" t="s">
        <v>65</v>
      </c>
      <c r="M6" s="85">
        <v>-1.7208651659854857</v>
      </c>
    </row>
    <row r="7" spans="1:13" ht="21" customHeight="1" x14ac:dyDescent="0.2">
      <c r="A7" s="212" t="s">
        <v>55</v>
      </c>
      <c r="B7" s="213"/>
      <c r="C7" s="213"/>
      <c r="D7" s="214"/>
      <c r="E7" s="130">
        <f>SUM(E6:E6)</f>
        <v>4.8832499999999996E-3</v>
      </c>
      <c r="F7" s="131">
        <f>SUM(F6:F6)</f>
        <v>6</v>
      </c>
      <c r="G7" s="102">
        <f>G6</f>
        <v>-0.17345307698566348</v>
      </c>
      <c r="H7" s="102">
        <f>H6</f>
        <v>2.3807049268802283</v>
      </c>
      <c r="I7" s="103"/>
      <c r="J7" s="103"/>
      <c r="K7" s="103"/>
      <c r="L7" s="103"/>
      <c r="M7" s="104">
        <f>M6</f>
        <v>-1.7208651659854857</v>
      </c>
    </row>
    <row r="8" spans="1:13" x14ac:dyDescent="0.2">
      <c r="A8" s="118"/>
      <c r="B8" s="119"/>
      <c r="C8" s="119"/>
      <c r="D8" s="120"/>
      <c r="E8" s="121"/>
      <c r="F8" s="122"/>
      <c r="G8" s="114"/>
      <c r="H8" s="114"/>
      <c r="I8" s="114"/>
      <c r="J8" s="114"/>
      <c r="K8" s="115"/>
      <c r="L8" s="116"/>
      <c r="M8" s="117"/>
    </row>
    <row r="9" spans="1:13" ht="23.25" customHeight="1" x14ac:dyDescent="0.2">
      <c r="A9" s="227" t="s">
        <v>33</v>
      </c>
      <c r="B9" s="228"/>
      <c r="C9" s="228"/>
      <c r="D9" s="228"/>
      <c r="E9" s="228"/>
      <c r="F9" s="228"/>
      <c r="G9" s="228"/>
      <c r="H9" s="228"/>
      <c r="I9" s="228"/>
      <c r="J9" s="228"/>
      <c r="K9" s="228"/>
      <c r="L9" s="228"/>
      <c r="M9" s="229"/>
    </row>
    <row r="10" spans="1:13" s="14" customFormat="1" x14ac:dyDescent="0.2">
      <c r="A10" s="53" t="s">
        <v>46</v>
      </c>
      <c r="B10" s="12" t="s">
        <v>8</v>
      </c>
      <c r="C10" s="12" t="s">
        <v>23</v>
      </c>
      <c r="D10" s="23">
        <v>36433</v>
      </c>
      <c r="E10" s="86">
        <v>28.419</v>
      </c>
      <c r="F10" s="59">
        <v>29549</v>
      </c>
      <c r="G10" s="68">
        <v>2.2000000000000002</v>
      </c>
      <c r="H10" s="85">
        <v>2.67</v>
      </c>
      <c r="I10" s="85">
        <v>3.47</v>
      </c>
      <c r="J10" s="85">
        <v>2.14</v>
      </c>
      <c r="K10" s="85">
        <v>2.97</v>
      </c>
      <c r="L10" s="85">
        <v>2.9</v>
      </c>
      <c r="M10" s="85">
        <v>5.1100000000000003</v>
      </c>
    </row>
    <row r="11" spans="1:13" s="2" customFormat="1" ht="12.75" customHeight="1" x14ac:dyDescent="0.2">
      <c r="A11" s="53" t="s">
        <v>89</v>
      </c>
      <c r="B11" s="12" t="s">
        <v>8</v>
      </c>
      <c r="C11" s="12" t="s">
        <v>18</v>
      </c>
      <c r="D11" s="24">
        <v>40834</v>
      </c>
      <c r="E11" s="108">
        <v>14.076000000000001</v>
      </c>
      <c r="F11" s="109">
        <v>9690</v>
      </c>
      <c r="G11" s="69">
        <v>1.77</v>
      </c>
      <c r="H11" s="69">
        <v>1.44</v>
      </c>
      <c r="I11" s="69">
        <v>3.21</v>
      </c>
      <c r="J11" s="69">
        <v>1.86</v>
      </c>
      <c r="K11" s="69">
        <v>2.3199999999999998</v>
      </c>
      <c r="L11" s="69" t="s">
        <v>66</v>
      </c>
      <c r="M11" s="70">
        <v>3.22</v>
      </c>
    </row>
    <row r="12" spans="1:13" s="2" customFormat="1" ht="12.75" customHeight="1" x14ac:dyDescent="0.2">
      <c r="A12" s="53" t="s">
        <v>30</v>
      </c>
      <c r="B12" s="12" t="s">
        <v>8</v>
      </c>
      <c r="C12" s="12" t="s">
        <v>18</v>
      </c>
      <c r="D12" s="24">
        <v>36738</v>
      </c>
      <c r="E12" s="87">
        <v>99.659962770000007</v>
      </c>
      <c r="F12" s="25">
        <v>48850</v>
      </c>
      <c r="G12" s="101">
        <v>1.69</v>
      </c>
      <c r="H12" s="101">
        <v>1.4</v>
      </c>
      <c r="I12" s="92">
        <v>3.42</v>
      </c>
      <c r="J12" s="92">
        <v>2.71</v>
      </c>
      <c r="K12" s="101">
        <v>2.96</v>
      </c>
      <c r="L12" s="101">
        <v>3.74</v>
      </c>
      <c r="M12" s="101">
        <v>4.5599999999999996</v>
      </c>
    </row>
    <row r="13" spans="1:13" ht="12.75" customHeight="1" x14ac:dyDescent="0.2">
      <c r="A13" s="54" t="s">
        <v>11</v>
      </c>
      <c r="B13" s="26" t="s">
        <v>8</v>
      </c>
      <c r="C13" s="26" t="s">
        <v>18</v>
      </c>
      <c r="D13" s="27">
        <v>37816</v>
      </c>
      <c r="E13" s="111">
        <v>51.693322056380303</v>
      </c>
      <c r="F13" s="112">
        <v>41090</v>
      </c>
      <c r="G13" s="113">
        <v>1.7797737057775986</v>
      </c>
      <c r="H13" s="113">
        <v>1.8677906638410846</v>
      </c>
      <c r="I13" s="113">
        <v>1.9998703896783265</v>
      </c>
      <c r="J13" s="113">
        <v>2.376061799528828</v>
      </c>
      <c r="K13" s="13">
        <v>3.0735306868905576</v>
      </c>
      <c r="L13" s="110">
        <v>2.8082084689199815</v>
      </c>
      <c r="M13" s="13">
        <v>2.8869354929246027</v>
      </c>
    </row>
    <row r="14" spans="1:13" s="20" customFormat="1" ht="23.25" customHeight="1" x14ac:dyDescent="0.2">
      <c r="A14" s="215" t="s">
        <v>35</v>
      </c>
      <c r="B14" s="216"/>
      <c r="C14" s="216"/>
      <c r="D14" s="217"/>
      <c r="E14" s="58">
        <f>SUM(E10:E13)</f>
        <v>193.84828482638031</v>
      </c>
      <c r="F14" s="41">
        <f>SUM(F10:F13)</f>
        <v>129179</v>
      </c>
      <c r="G14" s="102">
        <f>($E$10*G10+$E$11*G11+$E$12*G12+$E$13*G13+$E$37*G37)/($E$14+$E$37)</f>
        <v>1.916518224398531</v>
      </c>
      <c r="H14" s="103">
        <f>($E$10*H10+$E$11*H11+$E$12*H12+$E$13*H13+$E$37*H37)/($E$14+$E$37)</f>
        <v>1.9950946065520334</v>
      </c>
      <c r="I14" s="103">
        <f>($E$10*I10+$E$11*I11+$E$12*I12+$E$13*I13+$E$37*I37)/($E$14+$E$37)</f>
        <v>2.9991545737142786</v>
      </c>
      <c r="J14" s="103">
        <f>($E$10*J10+$E$11*J11+$E$12*J12+$E$13*J13+$E$37*J37)/($E$14+$E$37)</f>
        <v>2.4973025646414664</v>
      </c>
      <c r="K14" s="103">
        <f>($E$10*K10+$E$11*K11+$E$12*K12+$E$13*K13+$E$37*K37)/($E$14+$E$37)</f>
        <v>3.00293091980862</v>
      </c>
      <c r="L14" s="103">
        <f>($E$10*L10+$E$12*L12+$E$13*L13+$E$37*L37)/($E$10+$E$12+$E$13+$E$37)</f>
        <v>3.217420023508621</v>
      </c>
      <c r="M14" s="104">
        <f>($E$10*M10+$E$11*M11+$E$12*M12+$E$13*M13+$E$37*M37)/($E$14+$E$37)</f>
        <v>4.8599536426424317</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230" t="s">
        <v>34</v>
      </c>
      <c r="B16" s="230"/>
      <c r="C16" s="230"/>
      <c r="D16" s="230"/>
      <c r="E16" s="230"/>
      <c r="F16" s="230"/>
      <c r="G16" s="230"/>
      <c r="H16" s="230"/>
      <c r="I16" s="230"/>
      <c r="J16" s="230"/>
      <c r="K16" s="230"/>
      <c r="L16" s="230"/>
      <c r="M16" s="230"/>
    </row>
    <row r="17" spans="1:13" x14ac:dyDescent="0.2">
      <c r="A17" s="56" t="s">
        <v>47</v>
      </c>
      <c r="B17" s="12" t="s">
        <v>8</v>
      </c>
      <c r="C17" s="12" t="s">
        <v>16</v>
      </c>
      <c r="D17" s="23">
        <v>36606</v>
      </c>
      <c r="E17" s="86">
        <v>13.442</v>
      </c>
      <c r="F17" s="59">
        <v>22965</v>
      </c>
      <c r="G17" s="68">
        <v>3.4</v>
      </c>
      <c r="H17" s="85">
        <v>4.37</v>
      </c>
      <c r="I17" s="85">
        <v>4.24</v>
      </c>
      <c r="J17" s="85">
        <v>2.95</v>
      </c>
      <c r="K17" s="85">
        <v>3.7</v>
      </c>
      <c r="L17" s="85">
        <v>2.89</v>
      </c>
      <c r="M17" s="85">
        <v>5.08</v>
      </c>
    </row>
    <row r="18" spans="1:13" x14ac:dyDescent="0.2">
      <c r="A18" s="56" t="s">
        <v>74</v>
      </c>
      <c r="B18" s="12" t="s">
        <v>8</v>
      </c>
      <c r="C18" s="12" t="s">
        <v>25</v>
      </c>
      <c r="D18" s="23">
        <v>42285</v>
      </c>
      <c r="E18" s="86">
        <v>3.3298000000000003E-4</v>
      </c>
      <c r="F18" s="59">
        <v>3</v>
      </c>
      <c r="G18" s="68" t="s">
        <v>65</v>
      </c>
      <c r="H18" s="85" t="s">
        <v>65</v>
      </c>
      <c r="I18" s="85" t="s">
        <v>65</v>
      </c>
      <c r="J18" s="85" t="s">
        <v>65</v>
      </c>
      <c r="K18" s="85" t="s">
        <v>65</v>
      </c>
      <c r="L18" s="85" t="s">
        <v>65</v>
      </c>
      <c r="M18" s="85">
        <v>0</v>
      </c>
    </row>
    <row r="19" spans="1:13" x14ac:dyDescent="0.2">
      <c r="A19" s="56" t="s">
        <v>49</v>
      </c>
      <c r="B19" s="12" t="s">
        <v>8</v>
      </c>
      <c r="C19" s="12" t="s">
        <v>17</v>
      </c>
      <c r="D19" s="23">
        <v>36091</v>
      </c>
      <c r="E19" s="87">
        <v>0.41303993999999999</v>
      </c>
      <c r="F19" s="25">
        <v>476</v>
      </c>
      <c r="G19" s="69">
        <v>3.3009854421182094</v>
      </c>
      <c r="H19" s="69">
        <v>4.5099951331110333</v>
      </c>
      <c r="I19" s="69">
        <v>3.6462200109571574</v>
      </c>
      <c r="J19" s="69">
        <v>2.1622919024296472</v>
      </c>
      <c r="K19" s="69">
        <v>3.9797810571669423</v>
      </c>
      <c r="L19" s="110" t="s">
        <v>65</v>
      </c>
      <c r="M19" s="69">
        <v>4.4387274994143189</v>
      </c>
    </row>
    <row r="20" spans="1:13" ht="13.5" customHeight="1" x14ac:dyDescent="0.2">
      <c r="A20" s="56" t="s">
        <v>50</v>
      </c>
      <c r="B20" s="12" t="s">
        <v>8</v>
      </c>
      <c r="C20" s="12" t="s">
        <v>21</v>
      </c>
      <c r="D20" s="23">
        <v>39514</v>
      </c>
      <c r="E20" s="87">
        <v>6.103281E-2</v>
      </c>
      <c r="F20" s="25">
        <v>98</v>
      </c>
      <c r="G20" s="69">
        <v>5.1394597284905696</v>
      </c>
      <c r="H20" s="69">
        <v>7.6916898181929705</v>
      </c>
      <c r="I20" s="69">
        <v>5.7042415411627134</v>
      </c>
      <c r="J20" s="69">
        <v>2.548817936212755</v>
      </c>
      <c r="K20" s="69">
        <v>3.1082356361936458</v>
      </c>
      <c r="L20" s="110" t="s">
        <v>65</v>
      </c>
      <c r="M20" s="69">
        <v>3.7096602611238705</v>
      </c>
    </row>
    <row r="21" spans="1:13" ht="12.75" customHeight="1" x14ac:dyDescent="0.2">
      <c r="A21" s="56" t="s">
        <v>51</v>
      </c>
      <c r="B21" s="12" t="s">
        <v>8</v>
      </c>
      <c r="C21" s="12" t="s">
        <v>16</v>
      </c>
      <c r="D21" s="23">
        <v>39514</v>
      </c>
      <c r="E21" s="87">
        <v>0.66543865000000002</v>
      </c>
      <c r="F21" s="25">
        <v>1682</v>
      </c>
      <c r="G21" s="69">
        <v>3.9245578483275922</v>
      </c>
      <c r="H21" s="69">
        <v>5.4050644782153379</v>
      </c>
      <c r="I21" s="69">
        <v>4.8481082637225947</v>
      </c>
      <c r="J21" s="69">
        <v>3.5757202165637825</v>
      </c>
      <c r="K21" s="69">
        <v>3.799892728867893</v>
      </c>
      <c r="L21" s="110" t="s">
        <v>65</v>
      </c>
      <c r="M21" s="69">
        <v>4.6214878517074398</v>
      </c>
    </row>
    <row r="22" spans="1:13" ht="12.75" customHeight="1" x14ac:dyDescent="0.2">
      <c r="A22" s="56" t="s">
        <v>54</v>
      </c>
      <c r="B22" s="12" t="s">
        <v>8</v>
      </c>
      <c r="C22" s="12" t="s">
        <v>16</v>
      </c>
      <c r="D22" s="23">
        <v>42285</v>
      </c>
      <c r="E22" s="87">
        <v>3.3591860000000001E-2</v>
      </c>
      <c r="F22" s="25">
        <v>17</v>
      </c>
      <c r="G22" s="69">
        <v>1.2888696957727319</v>
      </c>
      <c r="H22" s="69">
        <v>0.16094633736272179</v>
      </c>
      <c r="I22" s="69" t="s">
        <v>65</v>
      </c>
      <c r="J22" s="69" t="s">
        <v>65</v>
      </c>
      <c r="K22" s="69" t="s">
        <v>65</v>
      </c>
      <c r="L22" s="110" t="s">
        <v>65</v>
      </c>
      <c r="M22" s="69">
        <v>0.15453046576758833</v>
      </c>
    </row>
    <row r="23" spans="1:13" ht="12.75" customHeight="1" x14ac:dyDescent="0.2">
      <c r="A23" s="53" t="s">
        <v>90</v>
      </c>
      <c r="B23" s="12" t="s">
        <v>8</v>
      </c>
      <c r="C23" s="12" t="s">
        <v>19</v>
      </c>
      <c r="D23" s="24">
        <v>40834</v>
      </c>
      <c r="E23" s="108">
        <v>8.484</v>
      </c>
      <c r="F23" s="109">
        <v>5896</v>
      </c>
      <c r="G23" s="69">
        <v>4.9000000000000004</v>
      </c>
      <c r="H23" s="69">
        <v>7.88</v>
      </c>
      <c r="I23" s="110">
        <v>7</v>
      </c>
      <c r="J23" s="110">
        <v>4.43</v>
      </c>
      <c r="K23" s="110">
        <v>4.8899999999999997</v>
      </c>
      <c r="L23" s="110" t="s">
        <v>66</v>
      </c>
      <c r="M23" s="69">
        <v>5.0999999999999996</v>
      </c>
    </row>
    <row r="24" spans="1:13" x14ac:dyDescent="0.2">
      <c r="A24" s="53" t="s">
        <v>31</v>
      </c>
      <c r="B24" s="12" t="s">
        <v>8</v>
      </c>
      <c r="C24" s="12" t="s">
        <v>16</v>
      </c>
      <c r="D24" s="24">
        <v>38245</v>
      </c>
      <c r="E24" s="87">
        <v>43.865293489999999</v>
      </c>
      <c r="F24" s="25">
        <v>36991</v>
      </c>
      <c r="G24" s="101">
        <v>2.38</v>
      </c>
      <c r="H24" s="101">
        <v>3.19</v>
      </c>
      <c r="I24" s="92">
        <v>4.8099999999999996</v>
      </c>
      <c r="J24" s="101">
        <v>3.58</v>
      </c>
      <c r="K24" s="92">
        <v>4.04</v>
      </c>
      <c r="L24" s="92">
        <v>3.75</v>
      </c>
      <c r="M24" s="92">
        <v>4.8499999999999996</v>
      </c>
    </row>
    <row r="25" spans="1:13" ht="12.75" customHeight="1" x14ac:dyDescent="0.2">
      <c r="A25" s="55" t="s">
        <v>13</v>
      </c>
      <c r="B25" s="22" t="s">
        <v>8</v>
      </c>
      <c r="C25" s="22" t="s">
        <v>20</v>
      </c>
      <c r="D25" s="23">
        <v>37834</v>
      </c>
      <c r="E25" s="111">
        <v>60.485750972745002</v>
      </c>
      <c r="F25" s="112">
        <v>49670</v>
      </c>
      <c r="G25" s="113">
        <v>4.0376939843143722</v>
      </c>
      <c r="H25" s="113">
        <v>6.5972563729521649</v>
      </c>
      <c r="I25" s="113">
        <v>5.7484175711238095</v>
      </c>
      <c r="J25" s="113">
        <v>4.7766884796625497</v>
      </c>
      <c r="K25" s="13">
        <v>5.4788439116716825</v>
      </c>
      <c r="L25" s="110">
        <v>1.8493574474422569</v>
      </c>
      <c r="M25" s="13">
        <v>4.012535122094163</v>
      </c>
    </row>
    <row r="26" spans="1:13" ht="12.75" customHeight="1" x14ac:dyDescent="0.2">
      <c r="A26" s="56" t="s">
        <v>28</v>
      </c>
      <c r="B26" s="22" t="s">
        <v>8</v>
      </c>
      <c r="C26" s="22" t="s">
        <v>25</v>
      </c>
      <c r="D26" s="23">
        <v>39078</v>
      </c>
      <c r="E26" s="111">
        <v>17.027230939406198</v>
      </c>
      <c r="F26" s="112">
        <v>18381</v>
      </c>
      <c r="G26" s="113">
        <v>6.515936648818621</v>
      </c>
      <c r="H26" s="113">
        <v>12.98018653047761</v>
      </c>
      <c r="I26" s="113">
        <v>10.317743869356866</v>
      </c>
      <c r="J26" s="113">
        <v>7.3752034177251291</v>
      </c>
      <c r="K26" s="13">
        <v>8.4031425343280794</v>
      </c>
      <c r="L26" s="69">
        <v>0.97151524051666271</v>
      </c>
      <c r="M26" s="13">
        <v>1.3965521546912329</v>
      </c>
    </row>
    <row r="27" spans="1:13" ht="12.75" customHeight="1" x14ac:dyDescent="0.2">
      <c r="A27" s="30" t="s">
        <v>34</v>
      </c>
      <c r="B27" s="31" t="s">
        <v>8</v>
      </c>
      <c r="C27" s="31"/>
      <c r="D27" s="32"/>
      <c r="E27" s="62">
        <f>SUM(E17:E26)</f>
        <v>144.47771164215121</v>
      </c>
      <c r="F27" s="33">
        <f>SUM(F17:F26)</f>
        <v>136179</v>
      </c>
      <c r="G27" s="105">
        <f>($E$17*G17+$E$19*G19+$E$20*G20+$E$21*G21+$E$23*G23+$E$24*G24+$E$25*G25+$E$26*G26+$E$22*G22)/($E$27)</f>
        <v>3.8149626381239088</v>
      </c>
      <c r="H27" s="105">
        <f>($E$17*H17+$E$19*H19+$E$20*H20+$E$21*H21+$E$23*H23+$E$24*H24+$E$25*H25+$E$26*H26)/($E$27-$E$22)</f>
        <v>6.1720157228857602</v>
      </c>
      <c r="I27" s="105">
        <f>($E$17*I17+$E$19*I19+$E$20*I20+$E$21*I21+$E$23*I23+$E$24*I24+$E$25*I25+$E$26*I26)/($E$27-$E$22)</f>
        <v>5.9250207160525514</v>
      </c>
      <c r="J27" s="105">
        <f>($E$17*J17+$E$19*J19+$E$20*J20+$E$21*J21+$E$23*J23+$E$24*J24+$E$25*J25+$E$26*J26)/($E$27-$E$22)</f>
        <v>4.5152737973962171</v>
      </c>
      <c r="K27" s="105">
        <f>($E$17*K17+$E$19*K19+$E$20*K20+$E$21*K21+$E$23*K23+$E$24*K24+$E$25*K25+$E$26*K26)/($E$27-$E$22)</f>
        <v>5.1734490279495038</v>
      </c>
      <c r="L27" s="106">
        <f>($E$17*L17+$E$25*L25+$E$24*L24+$E$26*L26)/($E$17+$E$25+$E$24+$E$26)</f>
        <v>2.4606404191429228</v>
      </c>
      <c r="M27" s="107">
        <f>($E$17*M17+$E$19*M19+$E$20*M20+$E$21*M21+$E$23*M23+$E$24*M24+$E$25*M25+$E$26*M26+$E$22*M22)/$E$27</f>
        <v>4.1246593208539828</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48</v>
      </c>
      <c r="B29" s="12" t="s">
        <v>9</v>
      </c>
      <c r="C29" s="12" t="s">
        <v>16</v>
      </c>
      <c r="D29" s="23">
        <v>38808</v>
      </c>
      <c r="E29" s="86">
        <v>1.0009999999999999</v>
      </c>
      <c r="F29" s="59">
        <v>600</v>
      </c>
      <c r="G29" s="68">
        <v>4.66</v>
      </c>
      <c r="H29" s="70">
        <v>1.82</v>
      </c>
      <c r="I29" s="70">
        <v>4.46</v>
      </c>
      <c r="J29" s="70">
        <v>2.0299999999999998</v>
      </c>
      <c r="K29" s="70">
        <v>1.72</v>
      </c>
      <c r="L29" s="70">
        <v>2.86</v>
      </c>
      <c r="M29" s="85">
        <v>3.87</v>
      </c>
    </row>
    <row r="30" spans="1:13" ht="12.75" customHeight="1" x14ac:dyDescent="0.2">
      <c r="A30" s="55" t="s">
        <v>14</v>
      </c>
      <c r="B30" s="22" t="s">
        <v>9</v>
      </c>
      <c r="C30" s="22" t="s">
        <v>20</v>
      </c>
      <c r="D30" s="23">
        <v>37816</v>
      </c>
      <c r="E30" s="111">
        <v>3.7202234226325599</v>
      </c>
      <c r="F30" s="112">
        <v>2296</v>
      </c>
      <c r="G30" s="13">
        <v>11.733052840661351</v>
      </c>
      <c r="H30" s="13">
        <v>10.674350769208862</v>
      </c>
      <c r="I30" s="13">
        <v>8.1436617299664107</v>
      </c>
      <c r="J30" s="13">
        <v>4.9688747686599477</v>
      </c>
      <c r="K30" s="13">
        <v>4.4449877520665426</v>
      </c>
      <c r="L30" s="110">
        <v>1.4193898254144965</v>
      </c>
      <c r="M30" s="13">
        <v>2.7781577544945035</v>
      </c>
    </row>
    <row r="31" spans="1:13" ht="12.75" customHeight="1" x14ac:dyDescent="0.2">
      <c r="A31" s="30" t="s">
        <v>34</v>
      </c>
      <c r="B31" s="31" t="s">
        <v>9</v>
      </c>
      <c r="C31" s="35"/>
      <c r="D31" s="36"/>
      <c r="E31" s="63">
        <f>SUM(E29:E30)</f>
        <v>4.7212234226325602</v>
      </c>
      <c r="F31" s="34">
        <f>SUM(F29:F30)</f>
        <v>2896</v>
      </c>
      <c r="G31" s="105">
        <f>($E$29*G29+$E$30*G30)/$E$31</f>
        <v>10.233414874035715</v>
      </c>
      <c r="H31" s="106">
        <f t="shared" ref="H31:M31" si="0">($E$29*H29+$E$30*H30)/$E$31</f>
        <v>8.7970396727905662</v>
      </c>
      <c r="I31" s="106">
        <f t="shared" si="0"/>
        <v>7.362646924774177</v>
      </c>
      <c r="J31" s="106">
        <f t="shared" si="0"/>
        <v>4.3457706746392812</v>
      </c>
      <c r="K31" s="106">
        <f t="shared" si="0"/>
        <v>3.8672322646345085</v>
      </c>
      <c r="L31" s="107">
        <f t="shared" si="0"/>
        <v>1.7248298894977168</v>
      </c>
      <c r="M31" s="107">
        <f t="shared" si="0"/>
        <v>3.0096515835117246</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218" t="s">
        <v>36</v>
      </c>
      <c r="B33" s="219"/>
      <c r="C33" s="219"/>
      <c r="D33" s="220"/>
      <c r="E33" s="63">
        <f>E31+E27</f>
        <v>149.19893506478377</v>
      </c>
      <c r="F33" s="34">
        <f>F31+F27</f>
        <v>139075</v>
      </c>
      <c r="G33" s="76">
        <f>($E$27*G27+$E$31*G31)/$E$33</f>
        <v>4.0180669499615052</v>
      </c>
      <c r="H33" s="76">
        <f>($E$27*H27+$E$31*H31)/$E$33</f>
        <v>6.2550814937766894</v>
      </c>
      <c r="I33" s="76">
        <f>($E$27*I27+$E$31*I31)/$E$33</f>
        <v>5.970512693100912</v>
      </c>
      <c r="J33" s="76">
        <f t="shared" ref="J33:M33" si="1">($E$27*J27+$E$31*J31)/$E$33</f>
        <v>4.5099100720249741</v>
      </c>
      <c r="K33" s="76">
        <f t="shared" si="1"/>
        <v>5.1321153470132401</v>
      </c>
      <c r="L33" s="76">
        <f>($E$27*L27+$E$31*L31)/$E$33</f>
        <v>2.4373565672463107</v>
      </c>
      <c r="M33" s="76">
        <f t="shared" si="1"/>
        <v>4.0893762228635655</v>
      </c>
    </row>
    <row r="34" spans="1:13" s="20" customFormat="1" ht="26.25" customHeight="1" x14ac:dyDescent="0.2">
      <c r="A34" s="231" t="s">
        <v>37</v>
      </c>
      <c r="B34" s="231"/>
      <c r="C34" s="231"/>
      <c r="D34" s="231"/>
      <c r="E34" s="65">
        <f>SUM(E7,E14,E33)</f>
        <v>343.05210314116408</v>
      </c>
      <c r="F34" s="48">
        <f>SUM(F7,F14, F33)</f>
        <v>268260</v>
      </c>
      <c r="G34" s="185"/>
      <c r="H34" s="232"/>
      <c r="I34" s="233"/>
      <c r="J34" s="233"/>
      <c r="K34" s="233"/>
      <c r="L34" s="233"/>
      <c r="M34" s="234"/>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22</v>
      </c>
      <c r="B36" s="45"/>
      <c r="C36" s="45"/>
      <c r="D36" s="45"/>
      <c r="E36" s="46"/>
      <c r="F36" s="47"/>
      <c r="G36" s="78"/>
      <c r="H36" s="94"/>
      <c r="I36" s="94"/>
      <c r="J36" s="94"/>
      <c r="K36" s="94"/>
      <c r="L36" s="94"/>
      <c r="M36" s="95"/>
    </row>
    <row r="37" spans="1:13" ht="39" customHeight="1" thickBot="1" x14ac:dyDescent="0.25">
      <c r="A37" s="57" t="s">
        <v>32</v>
      </c>
      <c r="B37" s="12" t="s">
        <v>8</v>
      </c>
      <c r="C37" s="12" t="s">
        <v>17</v>
      </c>
      <c r="D37" s="23">
        <v>36495</v>
      </c>
      <c r="E37" s="88">
        <v>66.905000000000001</v>
      </c>
      <c r="F37" s="89">
        <v>12896</v>
      </c>
      <c r="G37" s="90">
        <v>2.27</v>
      </c>
      <c r="H37" s="90">
        <v>2.81</v>
      </c>
      <c r="I37" s="90">
        <v>2.9</v>
      </c>
      <c r="J37" s="90">
        <v>2.56</v>
      </c>
      <c r="K37" s="90">
        <v>3.17</v>
      </c>
      <c r="L37" s="90">
        <v>2.89</v>
      </c>
      <c r="M37" s="91">
        <v>7.07</v>
      </c>
    </row>
    <row r="38" spans="1:13" ht="31.5" customHeight="1" x14ac:dyDescent="0.2">
      <c r="A38" s="201" t="s">
        <v>26</v>
      </c>
      <c r="B38" s="202"/>
      <c r="C38" s="202"/>
      <c r="D38" s="203"/>
      <c r="E38" s="96">
        <f>E34+E37</f>
        <v>409.95710314116411</v>
      </c>
      <c r="F38" s="97">
        <f>F34+F37</f>
        <v>281156</v>
      </c>
      <c r="G38" s="98"/>
      <c r="H38" s="99"/>
      <c r="I38" s="99"/>
      <c r="J38" s="99"/>
      <c r="K38" s="99"/>
      <c r="L38" s="99"/>
      <c r="M38" s="99"/>
    </row>
    <row r="39" spans="1:13" ht="41.25" customHeight="1" x14ac:dyDescent="0.2">
      <c r="A39" s="204" t="s">
        <v>44</v>
      </c>
      <c r="B39" s="205"/>
      <c r="C39" s="205"/>
      <c r="D39" s="205"/>
      <c r="E39" s="205"/>
      <c r="F39" s="205"/>
      <c r="G39" s="205"/>
      <c r="H39" s="205"/>
      <c r="I39" s="205"/>
      <c r="J39" s="205"/>
      <c r="K39" s="205"/>
      <c r="L39" s="205"/>
      <c r="M39" s="206"/>
    </row>
    <row r="40" spans="1:13" s="4" customFormat="1" ht="24" customHeight="1" x14ac:dyDescent="0.2">
      <c r="A40" s="207" t="s">
        <v>24</v>
      </c>
      <c r="B40" s="208"/>
      <c r="C40" s="208"/>
      <c r="D40" s="208"/>
      <c r="E40" s="208"/>
      <c r="F40" s="208"/>
      <c r="G40" s="208"/>
      <c r="H40" s="208"/>
      <c r="I40" s="208"/>
      <c r="J40" s="208"/>
      <c r="K40" s="208"/>
      <c r="L40" s="208"/>
      <c r="M40" s="209"/>
    </row>
    <row r="41" spans="1:13" s="4" customFormat="1" ht="24" customHeight="1" x14ac:dyDescent="0.2">
      <c r="A41" s="186" t="s">
        <v>42</v>
      </c>
      <c r="B41" s="187"/>
      <c r="C41" s="187"/>
      <c r="D41" s="187"/>
      <c r="E41" s="187"/>
      <c r="F41" s="187"/>
      <c r="G41" s="187"/>
      <c r="H41" s="187"/>
      <c r="I41" s="187"/>
      <c r="J41" s="187"/>
      <c r="K41" s="187"/>
      <c r="L41" s="187"/>
      <c r="M41" s="188"/>
    </row>
    <row r="42" spans="1:13" ht="22.5" customHeight="1" x14ac:dyDescent="0.2">
      <c r="B42" s="11"/>
      <c r="C42" s="11"/>
      <c r="D42" s="11"/>
      <c r="E42" s="210" t="s">
        <v>39</v>
      </c>
      <c r="F42" s="211"/>
      <c r="G42" s="79">
        <f t="shared" ref="G42:M42" si="2">($E$14*G14+$E$27*G27+$E$31*G31+$E$37*G37)/$E$38</f>
        <v>2.7390168922253424</v>
      </c>
      <c r="H42" s="79">
        <f t="shared" si="2"/>
        <v>3.6784341669087506</v>
      </c>
      <c r="I42" s="79">
        <f t="shared" si="2"/>
        <v>4.0643267134010364</v>
      </c>
      <c r="J42" s="79">
        <f t="shared" si="2"/>
        <v>3.2399692276461667</v>
      </c>
      <c r="K42" s="79">
        <f t="shared" si="2"/>
        <v>3.8050517742191134</v>
      </c>
      <c r="L42" s="79">
        <f t="shared" si="2"/>
        <v>2.8800520793097344</v>
      </c>
      <c r="M42" s="79">
        <f t="shared" si="2"/>
        <v>4.9401329797061155</v>
      </c>
    </row>
    <row r="43" spans="1:13" ht="16.5" customHeight="1" x14ac:dyDescent="0.2">
      <c r="B43" s="10"/>
      <c r="C43" s="10"/>
      <c r="D43" s="10"/>
      <c r="E43" s="16"/>
      <c r="F43" s="100" t="s">
        <v>45</v>
      </c>
      <c r="G43" s="80"/>
      <c r="H43" s="80">
        <f>H42-'Aug-2017'!H42</f>
        <v>0.78978554346622865</v>
      </c>
      <c r="I43" s="80">
        <f>I42-'Aug-2017'!I42</f>
        <v>1.1088922962123471</v>
      </c>
      <c r="J43" s="80">
        <f>J42-'Aug-2017'!J42</f>
        <v>0.21755627829524249</v>
      </c>
      <c r="K43" s="80">
        <f>K42-'Aug-2017'!K42</f>
        <v>-2.9302940912740549E-2</v>
      </c>
      <c r="L43" s="80">
        <f>L42-'Aug-2017'!L42</f>
        <v>-4.42077980611848E-2</v>
      </c>
      <c r="M43" s="80">
        <f>M42-'Aug-2017'!M42</f>
        <v>3.5728846987961305E-2</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87</v>
      </c>
      <c r="B47" s="81"/>
      <c r="C47" s="81"/>
      <c r="D47" s="20"/>
      <c r="E47" s="82">
        <f>E38-'Dec-2016'!E37</f>
        <v>29.36069095990706</v>
      </c>
      <c r="F47" s="83">
        <f>E47/'Dec-2016'!E37</f>
        <v>7.7143898418895726E-2</v>
      </c>
      <c r="H47" s="6"/>
      <c r="I47" s="6"/>
      <c r="J47" s="6"/>
      <c r="K47" s="6"/>
      <c r="L47" s="6"/>
      <c r="M47" s="6"/>
    </row>
    <row r="48" spans="1:13" x14ac:dyDescent="0.2">
      <c r="A48" s="20" t="s">
        <v>88</v>
      </c>
      <c r="B48" s="81"/>
      <c r="C48" s="81"/>
      <c r="D48" s="20"/>
      <c r="E48" s="84">
        <f>F38-'Dec-2016'!F37</f>
        <v>8919</v>
      </c>
      <c r="F48" s="83">
        <f>E48/'Dec-2016'!F37</f>
        <v>3.2761894966518143E-2</v>
      </c>
      <c r="H48" s="5"/>
      <c r="I48" s="5"/>
      <c r="J48" s="5"/>
      <c r="K48" s="5"/>
      <c r="L48" s="5"/>
      <c r="M48" s="5"/>
    </row>
    <row r="51" spans="6:6" s="1" customFormat="1" x14ac:dyDescent="0.2">
      <c r="F51" s="19"/>
    </row>
    <row r="52" spans="6:6" s="1" customFormat="1" x14ac:dyDescent="0.2">
      <c r="F52" s="19"/>
    </row>
  </sheetData>
  <mergeCells count="21">
    <mergeCell ref="E42:F42"/>
    <mergeCell ref="A33:D33"/>
    <mergeCell ref="A34:D34"/>
    <mergeCell ref="H34:M34"/>
    <mergeCell ref="A38:D38"/>
    <mergeCell ref="A39:M39"/>
    <mergeCell ref="A40:M40"/>
    <mergeCell ref="A16:M16"/>
    <mergeCell ref="A1:M1"/>
    <mergeCell ref="A2:A3"/>
    <mergeCell ref="B2:B3"/>
    <mergeCell ref="C2:C3"/>
    <mergeCell ref="D2:D3"/>
    <mergeCell ref="E2:E3"/>
    <mergeCell ref="F2:F3"/>
    <mergeCell ref="G2:M2"/>
    <mergeCell ref="A4:M4"/>
    <mergeCell ref="A5:M5"/>
    <mergeCell ref="A7:D7"/>
    <mergeCell ref="A9:M9"/>
    <mergeCell ref="A14:D1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workbookViewId="0">
      <selection activeCell="A16" sqref="A16:M16"/>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235" t="s">
        <v>91</v>
      </c>
      <c r="B1" s="235"/>
      <c r="C1" s="235"/>
      <c r="D1" s="235"/>
      <c r="E1" s="235"/>
      <c r="F1" s="235"/>
      <c r="G1" s="235"/>
      <c r="H1" s="235"/>
      <c r="I1" s="235"/>
      <c r="J1" s="235"/>
      <c r="K1" s="235"/>
      <c r="L1" s="235"/>
      <c r="M1" s="235"/>
    </row>
    <row r="2" spans="1:13" ht="24" customHeight="1" x14ac:dyDescent="0.2">
      <c r="A2" s="236" t="s">
        <v>0</v>
      </c>
      <c r="B2" s="237" t="s">
        <v>10</v>
      </c>
      <c r="C2" s="238" t="s">
        <v>15</v>
      </c>
      <c r="D2" s="239" t="s">
        <v>29</v>
      </c>
      <c r="E2" s="240" t="s">
        <v>43</v>
      </c>
      <c r="F2" s="241" t="s">
        <v>1</v>
      </c>
      <c r="G2" s="242" t="s">
        <v>2</v>
      </c>
      <c r="H2" s="243"/>
      <c r="I2" s="243"/>
      <c r="J2" s="243"/>
      <c r="K2" s="243"/>
      <c r="L2" s="243"/>
      <c r="M2" s="244"/>
    </row>
    <row r="3" spans="1:13" ht="42.75" customHeight="1" x14ac:dyDescent="0.2">
      <c r="A3" s="236"/>
      <c r="B3" s="237"/>
      <c r="C3" s="238"/>
      <c r="D3" s="239"/>
      <c r="E3" s="240"/>
      <c r="F3" s="241"/>
      <c r="G3" s="67" t="s">
        <v>40</v>
      </c>
      <c r="H3" s="189" t="s">
        <v>3</v>
      </c>
      <c r="I3" s="189" t="s">
        <v>4</v>
      </c>
      <c r="J3" s="189" t="s">
        <v>5</v>
      </c>
      <c r="K3" s="189" t="s">
        <v>6</v>
      </c>
      <c r="L3" s="66" t="s">
        <v>41</v>
      </c>
      <c r="M3" s="190" t="s">
        <v>7</v>
      </c>
    </row>
    <row r="4" spans="1:13" ht="26.25" customHeight="1" x14ac:dyDescent="0.2">
      <c r="A4" s="221" t="s">
        <v>38</v>
      </c>
      <c r="B4" s="222"/>
      <c r="C4" s="222"/>
      <c r="D4" s="222"/>
      <c r="E4" s="222"/>
      <c r="F4" s="222"/>
      <c r="G4" s="222"/>
      <c r="H4" s="222"/>
      <c r="I4" s="222"/>
      <c r="J4" s="222"/>
      <c r="K4" s="222"/>
      <c r="L4" s="222"/>
      <c r="M4" s="223"/>
    </row>
    <row r="5" spans="1:13" ht="23.25" customHeight="1" x14ac:dyDescent="0.2">
      <c r="A5" s="224" t="s">
        <v>53</v>
      </c>
      <c r="B5" s="225"/>
      <c r="C5" s="225"/>
      <c r="D5" s="225"/>
      <c r="E5" s="225"/>
      <c r="F5" s="225"/>
      <c r="G5" s="225"/>
      <c r="H5" s="225"/>
      <c r="I5" s="225"/>
      <c r="J5" s="225"/>
      <c r="K5" s="225"/>
      <c r="L5" s="225"/>
      <c r="M5" s="226"/>
    </row>
    <row r="6" spans="1:13" x14ac:dyDescent="0.2">
      <c r="A6" s="53" t="s">
        <v>52</v>
      </c>
      <c r="B6" s="12" t="s">
        <v>8</v>
      </c>
      <c r="C6" s="123">
        <v>0</v>
      </c>
      <c r="D6" s="23">
        <v>42285</v>
      </c>
      <c r="E6" s="86">
        <v>4.9361400000000003E-3</v>
      </c>
      <c r="F6" s="59">
        <v>6</v>
      </c>
      <c r="G6" s="68">
        <v>-0.11023992304566299</v>
      </c>
      <c r="H6" s="85">
        <v>3.7853224465429935</v>
      </c>
      <c r="I6" s="85" t="s">
        <v>65</v>
      </c>
      <c r="J6" s="85" t="s">
        <v>65</v>
      </c>
      <c r="K6" s="85" t="s">
        <v>65</v>
      </c>
      <c r="L6" s="85" t="s">
        <v>65</v>
      </c>
      <c r="M6" s="85">
        <v>-1.5988651321938829</v>
      </c>
    </row>
    <row r="7" spans="1:13" ht="21" customHeight="1" x14ac:dyDescent="0.2">
      <c r="A7" s="212" t="s">
        <v>55</v>
      </c>
      <c r="B7" s="213"/>
      <c r="C7" s="213"/>
      <c r="D7" s="214"/>
      <c r="E7" s="130">
        <f>SUM(E6:E6)</f>
        <v>4.9361400000000003E-3</v>
      </c>
      <c r="F7" s="131">
        <f>SUM(F6:F6)</f>
        <v>6</v>
      </c>
      <c r="G7" s="102">
        <f>G6</f>
        <v>-0.11023992304566299</v>
      </c>
      <c r="H7" s="102">
        <f>H6</f>
        <v>3.7853224465429935</v>
      </c>
      <c r="I7" s="103"/>
      <c r="J7" s="103"/>
      <c r="K7" s="103"/>
      <c r="L7" s="103"/>
      <c r="M7" s="104">
        <f>M6</f>
        <v>-1.5988651321938829</v>
      </c>
    </row>
    <row r="8" spans="1:13" x14ac:dyDescent="0.2">
      <c r="A8" s="118"/>
      <c r="B8" s="119"/>
      <c r="C8" s="119"/>
      <c r="D8" s="120"/>
      <c r="E8" s="121"/>
      <c r="F8" s="122"/>
      <c r="G8" s="114"/>
      <c r="H8" s="114"/>
      <c r="I8" s="114"/>
      <c r="J8" s="114"/>
      <c r="K8" s="115"/>
      <c r="L8" s="116"/>
      <c r="M8" s="117"/>
    </row>
    <row r="9" spans="1:13" ht="23.25" customHeight="1" x14ac:dyDescent="0.2">
      <c r="A9" s="227" t="s">
        <v>33</v>
      </c>
      <c r="B9" s="228"/>
      <c r="C9" s="228"/>
      <c r="D9" s="228"/>
      <c r="E9" s="228"/>
      <c r="F9" s="228"/>
      <c r="G9" s="228"/>
      <c r="H9" s="228"/>
      <c r="I9" s="228"/>
      <c r="J9" s="228"/>
      <c r="K9" s="228"/>
      <c r="L9" s="228"/>
      <c r="M9" s="229"/>
    </row>
    <row r="10" spans="1:13" s="14" customFormat="1" x14ac:dyDescent="0.2">
      <c r="A10" s="53" t="s">
        <v>46</v>
      </c>
      <c r="B10" s="12" t="s">
        <v>8</v>
      </c>
      <c r="C10" s="12" t="s">
        <v>23</v>
      </c>
      <c r="D10" s="23">
        <v>36433</v>
      </c>
      <c r="E10" s="86">
        <v>28.652999999999999</v>
      </c>
      <c r="F10" s="59">
        <v>29531</v>
      </c>
      <c r="G10" s="68">
        <v>2.79</v>
      </c>
      <c r="H10" s="85">
        <v>3.52</v>
      </c>
      <c r="I10" s="85">
        <v>2.5099999999999998</v>
      </c>
      <c r="J10" s="85">
        <v>2.35</v>
      </c>
      <c r="K10" s="85">
        <v>3.01</v>
      </c>
      <c r="L10" s="85">
        <v>2.96</v>
      </c>
      <c r="M10" s="85">
        <v>5.12</v>
      </c>
    </row>
    <row r="11" spans="1:13" s="2" customFormat="1" ht="12.75" customHeight="1" x14ac:dyDescent="0.2">
      <c r="A11" s="53" t="s">
        <v>89</v>
      </c>
      <c r="B11" s="12" t="s">
        <v>8</v>
      </c>
      <c r="C11" s="12" t="s">
        <v>18</v>
      </c>
      <c r="D11" s="24">
        <v>40834</v>
      </c>
      <c r="E11" s="108">
        <v>14.511448229999999</v>
      </c>
      <c r="F11" s="109">
        <v>10297</v>
      </c>
      <c r="G11" s="69">
        <v>2.59</v>
      </c>
      <c r="H11" s="69">
        <v>2.76</v>
      </c>
      <c r="I11" s="69">
        <v>1.930913528074</v>
      </c>
      <c r="J11" s="69">
        <v>2.0887179778729998</v>
      </c>
      <c r="K11" s="69">
        <v>2.4517936987539999</v>
      </c>
      <c r="L11" s="69" t="s">
        <v>66</v>
      </c>
      <c r="M11" s="70">
        <v>3.314378848784</v>
      </c>
    </row>
    <row r="12" spans="1:13" s="2" customFormat="1" ht="12.75" customHeight="1" x14ac:dyDescent="0.2">
      <c r="A12" s="53" t="s">
        <v>30</v>
      </c>
      <c r="B12" s="12" t="s">
        <v>8</v>
      </c>
      <c r="C12" s="12" t="s">
        <v>18</v>
      </c>
      <c r="D12" s="24">
        <v>36738</v>
      </c>
      <c r="E12" s="87">
        <v>100.73988546</v>
      </c>
      <c r="F12" s="25">
        <v>48932</v>
      </c>
      <c r="G12" s="101">
        <v>2.2599999999999998</v>
      </c>
      <c r="H12" s="101">
        <v>2.21</v>
      </c>
      <c r="I12" s="92">
        <v>2.4900000000000002</v>
      </c>
      <c r="J12" s="92">
        <v>2.82</v>
      </c>
      <c r="K12" s="101">
        <v>3.05</v>
      </c>
      <c r="L12" s="101">
        <v>3.7</v>
      </c>
      <c r="M12" s="101">
        <v>4.57</v>
      </c>
    </row>
    <row r="13" spans="1:13" ht="12.75" customHeight="1" x14ac:dyDescent="0.2">
      <c r="A13" s="54" t="s">
        <v>11</v>
      </c>
      <c r="B13" s="26" t="s">
        <v>8</v>
      </c>
      <c r="C13" s="26" t="s">
        <v>18</v>
      </c>
      <c r="D13" s="27">
        <v>37816</v>
      </c>
      <c r="E13" s="111">
        <v>53.242511983338403</v>
      </c>
      <c r="F13" s="112">
        <v>49995</v>
      </c>
      <c r="G13" s="113">
        <v>2.6489841829272276</v>
      </c>
      <c r="H13" s="113">
        <v>2.7911975358588137</v>
      </c>
      <c r="I13" s="113">
        <v>2.1071209572440575</v>
      </c>
      <c r="J13" s="113">
        <v>2.33137837708981</v>
      </c>
      <c r="K13" s="13">
        <v>3.1618183889947193</v>
      </c>
      <c r="L13" s="110">
        <v>2.8050656120273354</v>
      </c>
      <c r="M13" s="13">
        <v>2.9306999113458465</v>
      </c>
    </row>
    <row r="14" spans="1:13" s="20" customFormat="1" ht="23.25" customHeight="1" x14ac:dyDescent="0.2">
      <c r="A14" s="215" t="s">
        <v>35</v>
      </c>
      <c r="B14" s="216"/>
      <c r="C14" s="216"/>
      <c r="D14" s="217"/>
      <c r="E14" s="58">
        <f>SUM(E10:E13)</f>
        <v>197.14684567333839</v>
      </c>
      <c r="F14" s="41">
        <f>SUM(F10:F13)</f>
        <v>138755</v>
      </c>
      <c r="G14" s="102">
        <f>($E$10*G10+$E$11*G11+$E$12*G12+$E$13*G13+$E$37*G37)/($E$14+$E$37)</f>
        <v>2.571657765805814</v>
      </c>
      <c r="H14" s="103">
        <f>($E$10*H10+$E$11*H11+$E$12*H12+$E$13*H13+$E$37*H37)/($E$14+$E$37)</f>
        <v>2.7867514502950317</v>
      </c>
      <c r="I14" s="103">
        <f>($E$10*I10+$E$11*I11+$E$12*I12+$E$13*I13+$E$37*I37)/($E$14+$E$37)</f>
        <v>2.4454979929919038</v>
      </c>
      <c r="J14" s="103">
        <f>($E$10*J10+$E$11*J11+$E$12*J12+$E$13*J13+$E$37*J37)/($E$14+$E$37)</f>
        <v>2.5847643728967205</v>
      </c>
      <c r="K14" s="103">
        <f>($E$10*K10+$E$11*K11+$E$12*K12+$E$13*K13+$E$37*K37)/($E$14+$E$37)</f>
        <v>3.0709897543489553</v>
      </c>
      <c r="L14" s="103">
        <f>($E$10*L10+$E$12*L12+$E$13*L13+$E$37*L37)/($E$10+$E$12+$E$13+$E$37)</f>
        <v>3.1956176784733827</v>
      </c>
      <c r="M14" s="104">
        <f>($E$10*M10+$E$11*M11+$E$12*M12+$E$13*M13+$E$37*M37)/($E$14+$E$37)</f>
        <v>4.8772073108481582</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230" t="s">
        <v>34</v>
      </c>
      <c r="B16" s="230"/>
      <c r="C16" s="230"/>
      <c r="D16" s="230"/>
      <c r="E16" s="230"/>
      <c r="F16" s="230"/>
      <c r="G16" s="230"/>
      <c r="H16" s="230"/>
      <c r="I16" s="230"/>
      <c r="J16" s="230"/>
      <c r="K16" s="230"/>
      <c r="L16" s="230"/>
      <c r="M16" s="230"/>
    </row>
    <row r="17" spans="1:13" x14ac:dyDescent="0.2">
      <c r="A17" s="56" t="s">
        <v>47</v>
      </c>
      <c r="B17" s="12" t="s">
        <v>8</v>
      </c>
      <c r="C17" s="12" t="s">
        <v>16</v>
      </c>
      <c r="D17" s="23">
        <v>36606</v>
      </c>
      <c r="E17" s="86">
        <v>13.569000000000001</v>
      </c>
      <c r="F17" s="59">
        <v>22967</v>
      </c>
      <c r="G17" s="68">
        <v>4.3499999999999996</v>
      </c>
      <c r="H17" s="85">
        <v>5.73</v>
      </c>
      <c r="I17" s="85">
        <v>2.88</v>
      </c>
      <c r="J17" s="85">
        <v>3.32</v>
      </c>
      <c r="K17" s="85">
        <v>3.83</v>
      </c>
      <c r="L17" s="85">
        <v>2.94</v>
      </c>
      <c r="M17" s="85">
        <v>5.1100000000000003</v>
      </c>
    </row>
    <row r="18" spans="1:13" x14ac:dyDescent="0.2">
      <c r="A18" s="56" t="s">
        <v>74</v>
      </c>
      <c r="B18" s="12" t="s">
        <v>8</v>
      </c>
      <c r="C18" s="12" t="s">
        <v>25</v>
      </c>
      <c r="D18" s="23">
        <v>42285</v>
      </c>
      <c r="E18" s="86">
        <v>3.5733999999999999E-4</v>
      </c>
      <c r="F18" s="59">
        <v>3</v>
      </c>
      <c r="G18" s="68" t="s">
        <v>65</v>
      </c>
      <c r="H18" s="85" t="s">
        <v>65</v>
      </c>
      <c r="I18" s="85" t="s">
        <v>65</v>
      </c>
      <c r="J18" s="85" t="s">
        <v>65</v>
      </c>
      <c r="K18" s="85" t="s">
        <v>65</v>
      </c>
      <c r="L18" s="85" t="s">
        <v>65</v>
      </c>
      <c r="M18" s="85">
        <v>0</v>
      </c>
    </row>
    <row r="19" spans="1:13" x14ac:dyDescent="0.2">
      <c r="A19" s="56" t="s">
        <v>49</v>
      </c>
      <c r="B19" s="12" t="s">
        <v>8</v>
      </c>
      <c r="C19" s="12" t="s">
        <v>17</v>
      </c>
      <c r="D19" s="23">
        <v>36091</v>
      </c>
      <c r="E19" s="87">
        <v>0.39812476000000002</v>
      </c>
      <c r="F19" s="25">
        <v>474</v>
      </c>
      <c r="G19" s="69">
        <v>4.137577743243348</v>
      </c>
      <c r="H19" s="69">
        <v>5.4696352879507693</v>
      </c>
      <c r="I19" s="69">
        <v>2.7422782093003528</v>
      </c>
      <c r="J19" s="69">
        <v>2.4525022769895655</v>
      </c>
      <c r="K19" s="69">
        <v>4.0209410530538392</v>
      </c>
      <c r="L19" s="110" t="s">
        <v>65</v>
      </c>
      <c r="M19" s="69">
        <v>4.4876732025799226</v>
      </c>
    </row>
    <row r="20" spans="1:13" ht="13.5" customHeight="1" x14ac:dyDescent="0.2">
      <c r="A20" s="56" t="s">
        <v>50</v>
      </c>
      <c r="B20" s="12" t="s">
        <v>8</v>
      </c>
      <c r="C20" s="12" t="s">
        <v>21</v>
      </c>
      <c r="D20" s="23">
        <v>39514</v>
      </c>
      <c r="E20" s="87">
        <v>6.2496469999999998E-2</v>
      </c>
      <c r="F20" s="25">
        <v>98</v>
      </c>
      <c r="G20" s="69">
        <v>7.0414905095723901</v>
      </c>
      <c r="H20" s="69">
        <v>9.39674208340886</v>
      </c>
      <c r="I20" s="69">
        <v>4.4206609054684654</v>
      </c>
      <c r="J20" s="69">
        <v>2.9565830725133413</v>
      </c>
      <c r="K20" s="69">
        <v>3.4566797383131398</v>
      </c>
      <c r="L20" s="110" t="s">
        <v>65</v>
      </c>
      <c r="M20" s="69">
        <v>3.8744752717902564</v>
      </c>
    </row>
    <row r="21" spans="1:13" ht="12.75" customHeight="1" x14ac:dyDescent="0.2">
      <c r="A21" s="56" t="s">
        <v>51</v>
      </c>
      <c r="B21" s="12" t="s">
        <v>8</v>
      </c>
      <c r="C21" s="12" t="s">
        <v>16</v>
      </c>
      <c r="D21" s="23">
        <v>39514</v>
      </c>
      <c r="E21" s="87">
        <v>0.67697498</v>
      </c>
      <c r="F21" s="25">
        <v>1681</v>
      </c>
      <c r="G21" s="69">
        <v>5.5494853840091452</v>
      </c>
      <c r="H21" s="69">
        <v>6.9535361463497924</v>
      </c>
      <c r="I21" s="69">
        <v>3.2644116061128825</v>
      </c>
      <c r="J21" s="69">
        <v>3.8227964580541451</v>
      </c>
      <c r="K21" s="69">
        <v>4.0714353329605713</v>
      </c>
      <c r="L21" s="110" t="s">
        <v>65</v>
      </c>
      <c r="M21" s="69">
        <v>4.752340702480562</v>
      </c>
    </row>
    <row r="22" spans="1:13" ht="12.75" customHeight="1" x14ac:dyDescent="0.2">
      <c r="A22" s="56" t="s">
        <v>54</v>
      </c>
      <c r="B22" s="12" t="s">
        <v>8</v>
      </c>
      <c r="C22" s="12" t="s">
        <v>16</v>
      </c>
      <c r="D22" s="23">
        <v>42285</v>
      </c>
      <c r="E22" s="87">
        <v>3.4984849999999998E-2</v>
      </c>
      <c r="F22" s="25">
        <v>17</v>
      </c>
      <c r="G22" s="69">
        <v>2.628478067236939</v>
      </c>
      <c r="H22" s="69">
        <v>1.9216996996163305</v>
      </c>
      <c r="I22" s="69" t="s">
        <v>65</v>
      </c>
      <c r="J22" s="69" t="s">
        <v>65</v>
      </c>
      <c r="K22" s="69" t="s">
        <v>65</v>
      </c>
      <c r="L22" s="110" t="s">
        <v>65</v>
      </c>
      <c r="M22" s="69">
        <v>0.9409923502030404</v>
      </c>
    </row>
    <row r="23" spans="1:13" ht="12.75" customHeight="1" x14ac:dyDescent="0.2">
      <c r="A23" s="53" t="s">
        <v>90</v>
      </c>
      <c r="B23" s="12" t="s">
        <v>8</v>
      </c>
      <c r="C23" s="12" t="s">
        <v>19</v>
      </c>
      <c r="D23" s="24">
        <v>40834</v>
      </c>
      <c r="E23" s="108">
        <v>8.8409651999999994</v>
      </c>
      <c r="F23" s="109">
        <v>6087</v>
      </c>
      <c r="G23" s="69">
        <v>6.18</v>
      </c>
      <c r="H23" s="69">
        <v>9.11</v>
      </c>
      <c r="I23" s="110">
        <v>3.868935318838</v>
      </c>
      <c r="J23" s="110">
        <v>4.8962738034279996</v>
      </c>
      <c r="K23" s="110">
        <v>5.3440674069340002</v>
      </c>
      <c r="L23" s="110" t="s">
        <v>66</v>
      </c>
      <c r="M23" s="69">
        <v>5.2341957223259996</v>
      </c>
    </row>
    <row r="24" spans="1:13" x14ac:dyDescent="0.2">
      <c r="A24" s="53" t="s">
        <v>31</v>
      </c>
      <c r="B24" s="12" t="s">
        <v>8</v>
      </c>
      <c r="C24" s="12" t="s">
        <v>16</v>
      </c>
      <c r="D24" s="24">
        <v>38245</v>
      </c>
      <c r="E24" s="87">
        <v>44.623083880000003</v>
      </c>
      <c r="F24" s="25">
        <v>37069</v>
      </c>
      <c r="G24" s="101">
        <v>3.47</v>
      </c>
      <c r="H24" s="101">
        <v>4.59</v>
      </c>
      <c r="I24" s="92">
        <v>3.29</v>
      </c>
      <c r="J24" s="101">
        <v>3.85</v>
      </c>
      <c r="K24" s="92">
        <v>4.2699999999999996</v>
      </c>
      <c r="L24" s="92">
        <v>3.7</v>
      </c>
      <c r="M24" s="92">
        <v>4.9000000000000004</v>
      </c>
    </row>
    <row r="25" spans="1:13" ht="12.75" customHeight="1" x14ac:dyDescent="0.2">
      <c r="A25" s="55" t="s">
        <v>13</v>
      </c>
      <c r="B25" s="22" t="s">
        <v>8</v>
      </c>
      <c r="C25" s="22" t="s">
        <v>20</v>
      </c>
      <c r="D25" s="23">
        <v>37834</v>
      </c>
      <c r="E25" s="111">
        <v>62.2583357456936</v>
      </c>
      <c r="F25" s="112">
        <v>2290</v>
      </c>
      <c r="G25" s="113">
        <v>5.9371430237439071</v>
      </c>
      <c r="H25" s="113">
        <v>8.1726486164948255</v>
      </c>
      <c r="I25" s="113">
        <v>5.0963054351441439</v>
      </c>
      <c r="J25" s="113">
        <v>5.2170564835102518</v>
      </c>
      <c r="K25" s="13">
        <v>5.9380015222300297</v>
      </c>
      <c r="L25" s="110">
        <v>1.8264739588609968</v>
      </c>
      <c r="M25" s="13">
        <v>4.1201644205878463</v>
      </c>
    </row>
    <row r="26" spans="1:13" ht="12.75" customHeight="1" x14ac:dyDescent="0.2">
      <c r="A26" s="56" t="s">
        <v>28</v>
      </c>
      <c r="B26" s="22" t="s">
        <v>8</v>
      </c>
      <c r="C26" s="22" t="s">
        <v>25</v>
      </c>
      <c r="D26" s="23">
        <v>39078</v>
      </c>
      <c r="E26" s="111">
        <v>17.841145447318802</v>
      </c>
      <c r="F26" s="112">
        <v>18504</v>
      </c>
      <c r="G26" s="113">
        <v>10.232724680950401</v>
      </c>
      <c r="H26" s="113">
        <v>15.947617848165741</v>
      </c>
      <c r="I26" s="113">
        <v>8.0090279549508647</v>
      </c>
      <c r="J26" s="113">
        <v>8.019566482973417</v>
      </c>
      <c r="K26" s="13">
        <v>9.47424198136002</v>
      </c>
      <c r="L26" s="69">
        <v>1.0752913273367026</v>
      </c>
      <c r="M26" s="13">
        <v>1.7064164699450712</v>
      </c>
    </row>
    <row r="27" spans="1:13" ht="12.75" customHeight="1" x14ac:dyDescent="0.2">
      <c r="A27" s="30" t="s">
        <v>34</v>
      </c>
      <c r="B27" s="31" t="s">
        <v>8</v>
      </c>
      <c r="C27" s="31"/>
      <c r="D27" s="32"/>
      <c r="E27" s="62">
        <f>SUM(E17:E26)</f>
        <v>148.3054686730124</v>
      </c>
      <c r="F27" s="33">
        <f>SUM(F17:F26)</f>
        <v>89190</v>
      </c>
      <c r="G27" s="105">
        <f>($E$17*G17+$E$19*G19+$E$20*G20+$E$21*G21+$E$23*G23+$E$24*G24+$E$25*G25+$E$26*G26+$E$22*G22)/($E$27)</f>
        <v>5.5739060508551521</v>
      </c>
      <c r="H27" s="105">
        <f>($E$17*H17+$E$19*H19+$E$20*H20+$E$21*H21+$E$23*H23+$E$24*H24+$E$25*H25+$E$26*H26)/($E$27-$E$22)</f>
        <v>7.8499981215065615</v>
      </c>
      <c r="I27" s="105">
        <f>($E$17*I17+$E$19*I19+$E$20*I20+$E$21*I21+$E$23*I23+$E$24*I24+$E$25*I25+$E$26*I26)/($E$27-$E$22)</f>
        <v>4.6121754503308505</v>
      </c>
      <c r="J27" s="105">
        <f>($E$17*J17+$E$19*J19+$E$20*J20+$E$21*J21+$E$23*J23+$E$24*J24+$E$25*J25+$E$26*J26)/($E$27-$E$22)</f>
        <v>4.9353609836502041</v>
      </c>
      <c r="K27" s="105">
        <f>($E$17*K17+$E$19*K19+$E$20*K20+$E$21*K21+$E$23*K23+$E$24*K24+$E$25*K25+$E$26*K26)/($E$27-$E$22)</f>
        <v>5.6184553972422329</v>
      </c>
      <c r="L27" s="106">
        <f>($E$17*L17+$E$25*L25+$E$24*L24+$E$26*L26)/($E$17+$E$25+$E$24+$E$26)</f>
        <v>2.4433589142504335</v>
      </c>
      <c r="M27" s="107">
        <f>($E$17*M17+$E$19*M19+$E$20*M20+$E$21*M21+$E$23*M23+$E$24*M24+$E$25*M25+$E$26*M26+$E$22*M22)/$E$27</f>
        <v>4.2244158909296665</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48</v>
      </c>
      <c r="B29" s="12" t="s">
        <v>9</v>
      </c>
      <c r="C29" s="12" t="s">
        <v>16</v>
      </c>
      <c r="D29" s="23">
        <v>38808</v>
      </c>
      <c r="E29" s="86">
        <v>1.01</v>
      </c>
      <c r="F29" s="59">
        <v>596</v>
      </c>
      <c r="G29" s="68">
        <v>5.28</v>
      </c>
      <c r="H29" s="70">
        <v>3.75</v>
      </c>
      <c r="I29" s="70">
        <v>3</v>
      </c>
      <c r="J29" s="70">
        <v>2.1800000000000002</v>
      </c>
      <c r="K29" s="70">
        <v>1.77</v>
      </c>
      <c r="L29" s="70">
        <v>2.78</v>
      </c>
      <c r="M29" s="85">
        <v>3.9</v>
      </c>
    </row>
    <row r="30" spans="1:13" ht="12.75" customHeight="1" x14ac:dyDescent="0.2">
      <c r="A30" s="55" t="s">
        <v>14</v>
      </c>
      <c r="B30" s="22" t="s">
        <v>9</v>
      </c>
      <c r="C30" s="22" t="s">
        <v>20</v>
      </c>
      <c r="D30" s="23">
        <v>37816</v>
      </c>
      <c r="E30" s="111">
        <v>3.8753135850429601</v>
      </c>
      <c r="F30" s="112">
        <v>41329</v>
      </c>
      <c r="G30" s="13">
        <v>13.503102149537337</v>
      </c>
      <c r="H30" s="13">
        <v>13.586543261732009</v>
      </c>
      <c r="I30" s="13">
        <v>7.633874579521116</v>
      </c>
      <c r="J30" s="13">
        <v>5.2079107648440148</v>
      </c>
      <c r="K30" s="13">
        <v>4.7926760126928425</v>
      </c>
      <c r="L30" s="110">
        <v>1.4122862784591295</v>
      </c>
      <c r="M30" s="13">
        <v>2.8743593636473275</v>
      </c>
    </row>
    <row r="31" spans="1:13" ht="12.75" customHeight="1" x14ac:dyDescent="0.2">
      <c r="A31" s="30" t="s">
        <v>34</v>
      </c>
      <c r="B31" s="31" t="s">
        <v>9</v>
      </c>
      <c r="C31" s="35"/>
      <c r="D31" s="36"/>
      <c r="E31" s="63">
        <f>SUM(E29:E30)</f>
        <v>4.8853135850429599</v>
      </c>
      <c r="F31" s="34">
        <f>SUM(F29:F30)</f>
        <v>41925</v>
      </c>
      <c r="G31" s="105">
        <f>($E$29*G29+$E$30*G30)/$E$31</f>
        <v>11.803040725341233</v>
      </c>
      <c r="H31" s="106">
        <f t="shared" ref="H31:M31" si="0">($E$29*H29+$E$30*H30)/$E$31</f>
        <v>11.55291563038274</v>
      </c>
      <c r="I31" s="106">
        <f t="shared" si="0"/>
        <v>6.6758576080731773</v>
      </c>
      <c r="J31" s="106">
        <f t="shared" si="0"/>
        <v>4.581914128342417</v>
      </c>
      <c r="K31" s="106">
        <f t="shared" si="0"/>
        <v>4.1677616198549625</v>
      </c>
      <c r="L31" s="107">
        <f t="shared" si="0"/>
        <v>1.6950502883244514</v>
      </c>
      <c r="M31" s="107">
        <f t="shared" si="0"/>
        <v>3.0864024648082715</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218" t="s">
        <v>36</v>
      </c>
      <c r="B33" s="219"/>
      <c r="C33" s="219"/>
      <c r="D33" s="220"/>
      <c r="E33" s="63">
        <f>E31+E27</f>
        <v>153.19078225805535</v>
      </c>
      <c r="F33" s="34">
        <f>F31+F27</f>
        <v>131115</v>
      </c>
      <c r="G33" s="76">
        <f>($E$27*G27+$E$31*G31)/$E$33</f>
        <v>5.7725555766279655</v>
      </c>
      <c r="H33" s="76">
        <f>($E$27*H27+$E$31*H31)/$E$33</f>
        <v>7.9680856000333904</v>
      </c>
      <c r="I33" s="76">
        <f>($E$27*I27+$E$31*I31)/$E$33</f>
        <v>4.6779870764079758</v>
      </c>
      <c r="J33" s="76">
        <f t="shared" ref="J33:M33" si="1">($E$27*J27+$E$31*J31)/$E$33</f>
        <v>4.9240894260644668</v>
      </c>
      <c r="K33" s="76">
        <f t="shared" si="1"/>
        <v>5.5721922088575111</v>
      </c>
      <c r="L33" s="76">
        <f>($E$27*L27+$E$31*L31)/$E$33</f>
        <v>2.4194950613334689</v>
      </c>
      <c r="M33" s="76">
        <f t="shared" si="1"/>
        <v>4.1881242004725552</v>
      </c>
    </row>
    <row r="34" spans="1:13" s="20" customFormat="1" ht="26.25" customHeight="1" x14ac:dyDescent="0.2">
      <c r="A34" s="231" t="s">
        <v>37</v>
      </c>
      <c r="B34" s="231"/>
      <c r="C34" s="231"/>
      <c r="D34" s="231"/>
      <c r="E34" s="65">
        <f>SUM(E7,E14,E33)</f>
        <v>350.34256407139378</v>
      </c>
      <c r="F34" s="48">
        <f>SUM(F7,F14, F33)</f>
        <v>269876</v>
      </c>
      <c r="G34" s="191"/>
      <c r="H34" s="232"/>
      <c r="I34" s="233"/>
      <c r="J34" s="233"/>
      <c r="K34" s="233"/>
      <c r="L34" s="233"/>
      <c r="M34" s="234"/>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22</v>
      </c>
      <c r="B36" s="45"/>
      <c r="C36" s="45"/>
      <c r="D36" s="45"/>
      <c r="E36" s="46"/>
      <c r="F36" s="47"/>
      <c r="G36" s="78"/>
      <c r="H36" s="94"/>
      <c r="I36" s="94"/>
      <c r="J36" s="94"/>
      <c r="K36" s="94"/>
      <c r="L36" s="94"/>
      <c r="M36" s="95"/>
    </row>
    <row r="37" spans="1:13" ht="39" customHeight="1" thickBot="1" x14ac:dyDescent="0.25">
      <c r="A37" s="57" t="s">
        <v>32</v>
      </c>
      <c r="B37" s="12" t="s">
        <v>8</v>
      </c>
      <c r="C37" s="12" t="s">
        <v>17</v>
      </c>
      <c r="D37" s="23">
        <v>36495</v>
      </c>
      <c r="E37" s="88">
        <v>67.317999999999998</v>
      </c>
      <c r="F37" s="89">
        <v>12902</v>
      </c>
      <c r="G37" s="90">
        <v>2.88</v>
      </c>
      <c r="H37" s="90">
        <v>3.34</v>
      </c>
      <c r="I37" s="90">
        <v>2.73</v>
      </c>
      <c r="J37" s="90">
        <v>2.64</v>
      </c>
      <c r="K37" s="90">
        <v>3.19</v>
      </c>
      <c r="L37" s="90">
        <v>2.85</v>
      </c>
      <c r="M37" s="91">
        <v>7.11</v>
      </c>
    </row>
    <row r="38" spans="1:13" ht="31.5" customHeight="1" x14ac:dyDescent="0.2">
      <c r="A38" s="201" t="s">
        <v>26</v>
      </c>
      <c r="B38" s="202"/>
      <c r="C38" s="202"/>
      <c r="D38" s="203"/>
      <c r="E38" s="96">
        <f>E34+E37</f>
        <v>417.66056407139376</v>
      </c>
      <c r="F38" s="97">
        <f>F34+F37</f>
        <v>282778</v>
      </c>
      <c r="G38" s="98"/>
      <c r="H38" s="99"/>
      <c r="I38" s="99"/>
      <c r="J38" s="99"/>
      <c r="K38" s="99"/>
      <c r="L38" s="99"/>
      <c r="M38" s="99"/>
    </row>
    <row r="39" spans="1:13" ht="41.25" customHeight="1" x14ac:dyDescent="0.2">
      <c r="A39" s="204" t="s">
        <v>44</v>
      </c>
      <c r="B39" s="205"/>
      <c r="C39" s="205"/>
      <c r="D39" s="205"/>
      <c r="E39" s="205"/>
      <c r="F39" s="205"/>
      <c r="G39" s="205"/>
      <c r="H39" s="205"/>
      <c r="I39" s="205"/>
      <c r="J39" s="205"/>
      <c r="K39" s="205"/>
      <c r="L39" s="205"/>
      <c r="M39" s="206"/>
    </row>
    <row r="40" spans="1:13" s="4" customFormat="1" ht="24" customHeight="1" x14ac:dyDescent="0.2">
      <c r="A40" s="207" t="s">
        <v>24</v>
      </c>
      <c r="B40" s="208"/>
      <c r="C40" s="208"/>
      <c r="D40" s="208"/>
      <c r="E40" s="208"/>
      <c r="F40" s="208"/>
      <c r="G40" s="208"/>
      <c r="H40" s="208"/>
      <c r="I40" s="208"/>
      <c r="J40" s="208"/>
      <c r="K40" s="208"/>
      <c r="L40" s="208"/>
      <c r="M40" s="209"/>
    </row>
    <row r="41" spans="1:13" s="4" customFormat="1" ht="24" customHeight="1" x14ac:dyDescent="0.2">
      <c r="A41" s="192" t="s">
        <v>42</v>
      </c>
      <c r="B41" s="193"/>
      <c r="C41" s="193"/>
      <c r="D41" s="193"/>
      <c r="E41" s="193"/>
      <c r="F41" s="193"/>
      <c r="G41" s="193"/>
      <c r="H41" s="193"/>
      <c r="I41" s="193"/>
      <c r="J41" s="193"/>
      <c r="K41" s="193"/>
      <c r="L41" s="193"/>
      <c r="M41" s="194"/>
    </row>
    <row r="42" spans="1:13" ht="22.5" customHeight="1" x14ac:dyDescent="0.2">
      <c r="B42" s="11"/>
      <c r="C42" s="11"/>
      <c r="D42" s="11"/>
      <c r="E42" s="210" t="s">
        <v>39</v>
      </c>
      <c r="F42" s="211"/>
      <c r="G42" s="79">
        <f t="shared" ref="G42:M42" si="2">($E$14*G14+$E$27*G27+$E$31*G31+$E$37*G37)/$E$38</f>
        <v>3.7953603894016044</v>
      </c>
      <c r="H42" s="79">
        <f t="shared" si="2"/>
        <v>4.7763155439509699</v>
      </c>
      <c r="I42" s="79">
        <f t="shared" si="2"/>
        <v>3.3101637405501361</v>
      </c>
      <c r="J42" s="79">
        <f t="shared" si="2"/>
        <v>3.4516612245115397</v>
      </c>
      <c r="K42" s="79">
        <f t="shared" si="2"/>
        <v>4.0075338457045406</v>
      </c>
      <c r="L42" s="79">
        <f t="shared" si="2"/>
        <v>2.8552051330379276</v>
      </c>
      <c r="M42" s="79">
        <f t="shared" si="2"/>
        <v>4.9842844131606743</v>
      </c>
    </row>
    <row r="43" spans="1:13" ht="16.5" customHeight="1" x14ac:dyDescent="0.2">
      <c r="B43" s="10"/>
      <c r="C43" s="10"/>
      <c r="D43" s="10"/>
      <c r="E43" s="16"/>
      <c r="F43" s="100" t="s">
        <v>45</v>
      </c>
      <c r="G43" s="80"/>
      <c r="H43" s="80">
        <f>H42-'Aug-2017'!H42</f>
        <v>1.887666920508448</v>
      </c>
      <c r="I43" s="80">
        <f>I42-'Aug-2017'!I42</f>
        <v>0.3547293233614468</v>
      </c>
      <c r="J43" s="80">
        <f>J42-'Aug-2017'!J42</f>
        <v>0.42924827516061548</v>
      </c>
      <c r="K43" s="80">
        <f>K42-'Aug-2017'!K42</f>
        <v>0.17317913057268663</v>
      </c>
      <c r="L43" s="80">
        <f>L42-'Aug-2017'!L42</f>
        <v>-6.9054744332991636E-2</v>
      </c>
      <c r="M43" s="80">
        <f>M42-'Aug-2017'!M42</f>
        <v>7.9880280442520046E-2</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92</v>
      </c>
      <c r="B47" s="81"/>
      <c r="C47" s="81"/>
      <c r="D47" s="20"/>
      <c r="E47" s="82">
        <f>E38-'Dec-2016'!E37</f>
        <v>37.064151890136714</v>
      </c>
      <c r="F47" s="83">
        <f>E47/'Dec-2016'!E37</f>
        <v>9.7384396446924745E-2</v>
      </c>
      <c r="H47" s="6"/>
      <c r="I47" s="6"/>
      <c r="J47" s="6"/>
      <c r="K47" s="6"/>
      <c r="L47" s="6"/>
      <c r="M47" s="6"/>
    </row>
    <row r="48" spans="1:13" x14ac:dyDescent="0.2">
      <c r="A48" s="20" t="s">
        <v>93</v>
      </c>
      <c r="B48" s="81"/>
      <c r="C48" s="81"/>
      <c r="D48" s="20"/>
      <c r="E48" s="84">
        <f>F38-'Dec-2016'!F37</f>
        <v>10541</v>
      </c>
      <c r="F48" s="83">
        <f>E48/'Dec-2016'!F37</f>
        <v>3.8719938876787506E-2</v>
      </c>
      <c r="H48" s="5"/>
      <c r="I48" s="5"/>
      <c r="J48" s="5"/>
      <c r="K48" s="5"/>
      <c r="L48" s="5"/>
      <c r="M48" s="5"/>
    </row>
    <row r="51" spans="6:6" s="1" customFormat="1" x14ac:dyDescent="0.2">
      <c r="F51" s="19"/>
    </row>
    <row r="52" spans="6:6" s="1" customFormat="1" x14ac:dyDescent="0.2">
      <c r="F52" s="19"/>
    </row>
  </sheetData>
  <mergeCells count="21">
    <mergeCell ref="E42:F42"/>
    <mergeCell ref="A33:D33"/>
    <mergeCell ref="A34:D34"/>
    <mergeCell ref="H34:M34"/>
    <mergeCell ref="A38:D38"/>
    <mergeCell ref="A39:M39"/>
    <mergeCell ref="A40:M40"/>
    <mergeCell ref="A16:M16"/>
    <mergeCell ref="A1:M1"/>
    <mergeCell ref="A2:A3"/>
    <mergeCell ref="B2:B3"/>
    <mergeCell ref="C2:C3"/>
    <mergeCell ref="D2:D3"/>
    <mergeCell ref="E2:E3"/>
    <mergeCell ref="F2:F3"/>
    <mergeCell ref="G2:M2"/>
    <mergeCell ref="A4:M4"/>
    <mergeCell ref="A5:M5"/>
    <mergeCell ref="A7:D7"/>
    <mergeCell ref="A9:M9"/>
    <mergeCell ref="A14:D1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abSelected="1" topLeftCell="A13" workbookViewId="0">
      <selection activeCell="H41" sqref="H41"/>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235" t="s">
        <v>94</v>
      </c>
      <c r="B1" s="235"/>
      <c r="C1" s="235"/>
      <c r="D1" s="235"/>
      <c r="E1" s="235"/>
      <c r="F1" s="235"/>
      <c r="G1" s="235"/>
      <c r="H1" s="235"/>
      <c r="I1" s="235"/>
      <c r="J1" s="235"/>
      <c r="K1" s="235"/>
      <c r="L1" s="235"/>
      <c r="M1" s="235"/>
    </row>
    <row r="2" spans="1:13" ht="24" customHeight="1" x14ac:dyDescent="0.2">
      <c r="A2" s="236" t="s">
        <v>0</v>
      </c>
      <c r="B2" s="237" t="s">
        <v>10</v>
      </c>
      <c r="C2" s="238" t="s">
        <v>15</v>
      </c>
      <c r="D2" s="239" t="s">
        <v>29</v>
      </c>
      <c r="E2" s="240" t="s">
        <v>43</v>
      </c>
      <c r="F2" s="241" t="s">
        <v>1</v>
      </c>
      <c r="G2" s="242" t="s">
        <v>2</v>
      </c>
      <c r="H2" s="243"/>
      <c r="I2" s="243"/>
      <c r="J2" s="243"/>
      <c r="K2" s="243"/>
      <c r="L2" s="243"/>
      <c r="M2" s="244"/>
    </row>
    <row r="3" spans="1:13" ht="42.75" customHeight="1" x14ac:dyDescent="0.2">
      <c r="A3" s="236"/>
      <c r="B3" s="237"/>
      <c r="C3" s="238"/>
      <c r="D3" s="239"/>
      <c r="E3" s="240"/>
      <c r="F3" s="241"/>
      <c r="G3" s="67" t="s">
        <v>40</v>
      </c>
      <c r="H3" s="199" t="s">
        <v>3</v>
      </c>
      <c r="I3" s="199" t="s">
        <v>4</v>
      </c>
      <c r="J3" s="199" t="s">
        <v>5</v>
      </c>
      <c r="K3" s="199" t="s">
        <v>6</v>
      </c>
      <c r="L3" s="66" t="s">
        <v>41</v>
      </c>
      <c r="M3" s="200" t="s">
        <v>7</v>
      </c>
    </row>
    <row r="4" spans="1:13" ht="26.25" customHeight="1" x14ac:dyDescent="0.2">
      <c r="A4" s="221" t="s">
        <v>38</v>
      </c>
      <c r="B4" s="222"/>
      <c r="C4" s="222"/>
      <c r="D4" s="222"/>
      <c r="E4" s="222"/>
      <c r="F4" s="222"/>
      <c r="G4" s="222"/>
      <c r="H4" s="222"/>
      <c r="I4" s="222"/>
      <c r="J4" s="222"/>
      <c r="K4" s="222"/>
      <c r="L4" s="222"/>
      <c r="M4" s="223"/>
    </row>
    <row r="5" spans="1:13" ht="23.25" customHeight="1" x14ac:dyDescent="0.2">
      <c r="A5" s="224" t="s">
        <v>53</v>
      </c>
      <c r="B5" s="225"/>
      <c r="C5" s="225"/>
      <c r="D5" s="225"/>
      <c r="E5" s="225"/>
      <c r="F5" s="225"/>
      <c r="G5" s="225"/>
      <c r="H5" s="225"/>
      <c r="I5" s="225"/>
      <c r="J5" s="225"/>
      <c r="K5" s="225"/>
      <c r="L5" s="225"/>
      <c r="M5" s="226"/>
    </row>
    <row r="6" spans="1:13" x14ac:dyDescent="0.2">
      <c r="A6" s="53" t="s">
        <v>52</v>
      </c>
      <c r="B6" s="12" t="s">
        <v>8</v>
      </c>
      <c r="C6" s="123">
        <v>0</v>
      </c>
      <c r="D6" s="23">
        <v>42285</v>
      </c>
      <c r="E6" s="86">
        <v>5.0136499999999997E-3</v>
      </c>
      <c r="F6" s="59">
        <v>6</v>
      </c>
      <c r="G6" s="68">
        <v>-0.11291162782216535</v>
      </c>
      <c r="H6" s="85">
        <v>-0.36844152100452554</v>
      </c>
      <c r="I6" s="85" t="s">
        <v>65</v>
      </c>
      <c r="J6" s="85" t="s">
        <v>65</v>
      </c>
      <c r="K6" s="85" t="s">
        <v>65</v>
      </c>
      <c r="L6" s="85" t="s">
        <v>65</v>
      </c>
      <c r="M6" s="85">
        <v>-1.5271162395292248</v>
      </c>
    </row>
    <row r="7" spans="1:13" ht="21" customHeight="1" x14ac:dyDescent="0.2">
      <c r="A7" s="212" t="s">
        <v>55</v>
      </c>
      <c r="B7" s="213"/>
      <c r="C7" s="213"/>
      <c r="D7" s="214"/>
      <c r="E7" s="130">
        <f>SUM(E6:E6)</f>
        <v>5.0136499999999997E-3</v>
      </c>
      <c r="F7" s="131">
        <f>SUM(F6:F6)</f>
        <v>6</v>
      </c>
      <c r="G7" s="102">
        <f>G6</f>
        <v>-0.11291162782216535</v>
      </c>
      <c r="H7" s="102">
        <f>H6</f>
        <v>-0.36844152100452554</v>
      </c>
      <c r="I7" s="103"/>
      <c r="J7" s="103"/>
      <c r="K7" s="103"/>
      <c r="L7" s="103"/>
      <c r="M7" s="104">
        <f>M6</f>
        <v>-1.5271162395292248</v>
      </c>
    </row>
    <row r="8" spans="1:13" x14ac:dyDescent="0.2">
      <c r="A8" s="118"/>
      <c r="B8" s="119"/>
      <c r="C8" s="119"/>
      <c r="D8" s="120"/>
      <c r="E8" s="121"/>
      <c r="F8" s="122"/>
      <c r="G8" s="114"/>
      <c r="H8" s="114"/>
      <c r="I8" s="114"/>
      <c r="J8" s="114"/>
      <c r="K8" s="115"/>
      <c r="L8" s="116"/>
      <c r="M8" s="117"/>
    </row>
    <row r="9" spans="1:13" ht="23.25" customHeight="1" x14ac:dyDescent="0.2">
      <c r="A9" s="227" t="s">
        <v>33</v>
      </c>
      <c r="B9" s="228"/>
      <c r="C9" s="228"/>
      <c r="D9" s="228"/>
      <c r="E9" s="228"/>
      <c r="F9" s="228"/>
      <c r="G9" s="228"/>
      <c r="H9" s="228"/>
      <c r="I9" s="228"/>
      <c r="J9" s="228"/>
      <c r="K9" s="228"/>
      <c r="L9" s="228"/>
      <c r="M9" s="229"/>
    </row>
    <row r="10" spans="1:13" s="14" customFormat="1" x14ac:dyDescent="0.2">
      <c r="A10" s="53" t="s">
        <v>46</v>
      </c>
      <c r="B10" s="12" t="s">
        <v>8</v>
      </c>
      <c r="C10" s="12" t="s">
        <v>23</v>
      </c>
      <c r="D10" s="23">
        <v>36433</v>
      </c>
      <c r="E10" s="86">
        <v>28.812999999999999</v>
      </c>
      <c r="F10" s="59">
        <v>29542</v>
      </c>
      <c r="G10" s="68">
        <v>2.44</v>
      </c>
      <c r="H10" s="85">
        <v>3.62</v>
      </c>
      <c r="I10" s="85">
        <v>2.06</v>
      </c>
      <c r="J10" s="85">
        <v>1.89</v>
      </c>
      <c r="K10" s="85">
        <v>2.81</v>
      </c>
      <c r="L10" s="85">
        <v>3.12</v>
      </c>
      <c r="M10" s="85">
        <v>5.08</v>
      </c>
    </row>
    <row r="11" spans="1:13" s="2" customFormat="1" ht="12.75" customHeight="1" x14ac:dyDescent="0.2">
      <c r="A11" s="53" t="s">
        <v>89</v>
      </c>
      <c r="B11" s="12" t="s">
        <v>8</v>
      </c>
      <c r="C11" s="12" t="s">
        <v>18</v>
      </c>
      <c r="D11" s="24">
        <v>40834</v>
      </c>
      <c r="E11" s="108">
        <v>14.902150300000001</v>
      </c>
      <c r="F11" s="109">
        <v>10512</v>
      </c>
      <c r="G11" s="69">
        <v>2.36</v>
      </c>
      <c r="H11" s="69">
        <v>3.01</v>
      </c>
      <c r="I11" s="69">
        <v>1.41</v>
      </c>
      <c r="J11" s="69">
        <v>1.62</v>
      </c>
      <c r="K11" s="69">
        <v>2.25</v>
      </c>
      <c r="L11" s="69" t="s">
        <v>66</v>
      </c>
      <c r="M11" s="70">
        <v>3.23</v>
      </c>
    </row>
    <row r="12" spans="1:13" s="2" customFormat="1" ht="12.75" customHeight="1" x14ac:dyDescent="0.2">
      <c r="A12" s="53" t="s">
        <v>30</v>
      </c>
      <c r="B12" s="12" t="s">
        <v>8</v>
      </c>
      <c r="C12" s="12" t="s">
        <v>18</v>
      </c>
      <c r="D12" s="24">
        <v>36738</v>
      </c>
      <c r="E12" s="87">
        <v>100.596029</v>
      </c>
      <c r="F12" s="25">
        <v>49048</v>
      </c>
      <c r="G12" s="101">
        <v>2.06</v>
      </c>
      <c r="H12" s="101">
        <v>3.09</v>
      </c>
      <c r="I12" s="92">
        <v>2.08</v>
      </c>
      <c r="J12" s="92">
        <v>2.67</v>
      </c>
      <c r="K12" s="101">
        <v>2.93</v>
      </c>
      <c r="L12" s="101">
        <v>3.68</v>
      </c>
      <c r="M12" s="101">
        <v>4.53</v>
      </c>
    </row>
    <row r="13" spans="1:13" ht="12.75" customHeight="1" x14ac:dyDescent="0.2">
      <c r="A13" s="54" t="s">
        <v>11</v>
      </c>
      <c r="B13" s="26" t="s">
        <v>8</v>
      </c>
      <c r="C13" s="26" t="s">
        <v>18</v>
      </c>
      <c r="D13" s="27">
        <v>37816</v>
      </c>
      <c r="E13" s="111">
        <v>54.725212334813797</v>
      </c>
      <c r="F13" s="112">
        <v>41653</v>
      </c>
      <c r="G13" s="113">
        <v>2.393917595938877</v>
      </c>
      <c r="H13" s="113">
        <v>2.8262143680280793</v>
      </c>
      <c r="I13" s="113">
        <v>1.7509644836610327</v>
      </c>
      <c r="J13" s="113">
        <v>1.916477706395181</v>
      </c>
      <c r="K13" s="13">
        <v>2.9920330837341247</v>
      </c>
      <c r="L13" s="110">
        <v>2.9682040927563769</v>
      </c>
      <c r="M13" s="13">
        <v>2.8959383799510574</v>
      </c>
    </row>
    <row r="14" spans="1:13" s="20" customFormat="1" ht="23.25" customHeight="1" x14ac:dyDescent="0.2">
      <c r="A14" s="215" t="s">
        <v>35</v>
      </c>
      <c r="B14" s="216"/>
      <c r="C14" s="216"/>
      <c r="D14" s="217"/>
      <c r="E14" s="58">
        <f>SUM(E10:E13)</f>
        <v>199.03639163481378</v>
      </c>
      <c r="F14" s="41">
        <f>SUM(F10:F13)</f>
        <v>130755</v>
      </c>
      <c r="G14" s="102">
        <f>($E$10*G10+$E$11*G11+$E$12*G12+$E$13*G13+$E$37*G37)/($E$14+$E$37)</f>
        <v>2.3202225022278373</v>
      </c>
      <c r="H14" s="103">
        <f>($E$10*H10+$E$11*H11+$E$12*H12+$E$13*H13+$E$37*H37)/($E$14+$E$37)</f>
        <v>3.2071499920168649</v>
      </c>
      <c r="I14" s="103">
        <f>($E$10*I10+$E$11*I11+$E$12*I12+$E$13*I13+$E$37*I37)/($E$14+$E$37)</f>
        <v>2.0583742128698983</v>
      </c>
      <c r="J14" s="103">
        <f>($E$10*J10+$E$11*J11+$E$12*J12+$E$13*J13+$E$37*J37)/($E$14+$E$37)</f>
        <v>2.3037380156667955</v>
      </c>
      <c r="K14" s="103">
        <f>($E$10*K10+$E$11*K11+$E$12*K12+$E$13*K13+$E$37*K37)/($E$14+$E$37)</f>
        <v>2.9093346844338868</v>
      </c>
      <c r="L14" s="103">
        <f>($E$10*L10+$E$12*L12+$E$13*L13+$E$37*L37)/($E$10+$E$12+$E$13+$E$37)</f>
        <v>3.2844612594707185</v>
      </c>
      <c r="M14" s="104">
        <f>($E$10*M10+$E$11*M11+$E$12*M12+$E$13*M13+$E$37*M37)/($E$14+$E$37)</f>
        <v>4.8135299081068235</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230" t="s">
        <v>34</v>
      </c>
      <c r="B16" s="230"/>
      <c r="C16" s="230"/>
      <c r="D16" s="230"/>
      <c r="E16" s="230"/>
      <c r="F16" s="230"/>
      <c r="G16" s="230"/>
      <c r="H16" s="230"/>
      <c r="I16" s="230"/>
      <c r="J16" s="230"/>
      <c r="K16" s="230"/>
      <c r="L16" s="230"/>
      <c r="M16" s="230"/>
    </row>
    <row r="17" spans="1:13" x14ac:dyDescent="0.2">
      <c r="A17" s="56" t="s">
        <v>47</v>
      </c>
      <c r="B17" s="12" t="s">
        <v>8</v>
      </c>
      <c r="C17" s="12" t="s">
        <v>16</v>
      </c>
      <c r="D17" s="23">
        <v>36606</v>
      </c>
      <c r="E17" s="86">
        <v>13.555999999999999</v>
      </c>
      <c r="F17" s="59">
        <v>22962</v>
      </c>
      <c r="G17" s="68">
        <v>3.87</v>
      </c>
      <c r="H17" s="85">
        <v>5.61</v>
      </c>
      <c r="I17" s="85">
        <v>2.19</v>
      </c>
      <c r="J17" s="85">
        <v>2.74</v>
      </c>
      <c r="K17" s="85">
        <v>3.55</v>
      </c>
      <c r="L17" s="85">
        <v>3.08</v>
      </c>
      <c r="M17" s="85">
        <v>5.0599999999999996</v>
      </c>
    </row>
    <row r="18" spans="1:13" x14ac:dyDescent="0.2">
      <c r="A18" s="56" t="s">
        <v>74</v>
      </c>
      <c r="B18" s="12" t="s">
        <v>8</v>
      </c>
      <c r="C18" s="12" t="s">
        <v>25</v>
      </c>
      <c r="D18" s="23">
        <v>42285</v>
      </c>
      <c r="E18" s="86">
        <v>3.9562000000000001E-4</v>
      </c>
      <c r="F18" s="59">
        <v>4</v>
      </c>
      <c r="G18" s="68" t="s">
        <v>65</v>
      </c>
      <c r="H18" s="85" t="s">
        <v>65</v>
      </c>
      <c r="I18" s="85" t="s">
        <v>65</v>
      </c>
      <c r="J18" s="85" t="s">
        <v>65</v>
      </c>
      <c r="K18" s="85" t="s">
        <v>65</v>
      </c>
      <c r="L18" s="85" t="s">
        <v>65</v>
      </c>
      <c r="M18" s="85">
        <v>0</v>
      </c>
    </row>
    <row r="19" spans="1:13" x14ac:dyDescent="0.2">
      <c r="A19" s="56" t="s">
        <v>49</v>
      </c>
      <c r="B19" s="12" t="s">
        <v>8</v>
      </c>
      <c r="C19" s="12" t="s">
        <v>17</v>
      </c>
      <c r="D19" s="23">
        <v>36091</v>
      </c>
      <c r="E19" s="87">
        <v>0.39844985999999999</v>
      </c>
      <c r="F19" s="25">
        <v>474</v>
      </c>
      <c r="G19" s="69">
        <v>3.9630590070999672</v>
      </c>
      <c r="H19" s="69">
        <v>5.2703102416332692</v>
      </c>
      <c r="I19" s="69">
        <v>2.1919610331587513</v>
      </c>
      <c r="J19" s="69">
        <v>2.3044174029292597</v>
      </c>
      <c r="K19" s="69">
        <v>3.837471448902896</v>
      </c>
      <c r="L19" s="110" t="s">
        <v>65</v>
      </c>
      <c r="M19" s="69">
        <v>4.4290925438343898</v>
      </c>
    </row>
    <row r="20" spans="1:13" ht="13.5" customHeight="1" x14ac:dyDescent="0.2">
      <c r="A20" s="56" t="s">
        <v>50</v>
      </c>
      <c r="B20" s="12" t="s">
        <v>8</v>
      </c>
      <c r="C20" s="12" t="s">
        <v>21</v>
      </c>
      <c r="D20" s="23">
        <v>39514</v>
      </c>
      <c r="E20" s="87">
        <v>6.2891669999999997E-2</v>
      </c>
      <c r="F20" s="25">
        <v>100</v>
      </c>
      <c r="G20" s="69">
        <v>7.1545690409582585</v>
      </c>
      <c r="H20" s="69">
        <v>9.5828678971549675</v>
      </c>
      <c r="I20" s="69">
        <v>3.886478675661853</v>
      </c>
      <c r="J20" s="69">
        <v>2.7332020100224508</v>
      </c>
      <c r="K20" s="69">
        <v>3.3198492054562934</v>
      </c>
      <c r="L20" s="110" t="s">
        <v>65</v>
      </c>
      <c r="M20" s="69">
        <v>3.8516794903035834</v>
      </c>
    </row>
    <row r="21" spans="1:13" ht="12.75" customHeight="1" x14ac:dyDescent="0.2">
      <c r="A21" s="56" t="s">
        <v>51</v>
      </c>
      <c r="B21" s="12" t="s">
        <v>8</v>
      </c>
      <c r="C21" s="12" t="s">
        <v>16</v>
      </c>
      <c r="D21" s="23">
        <v>39514</v>
      </c>
      <c r="E21" s="87">
        <v>0.67325425000000005</v>
      </c>
      <c r="F21" s="25">
        <v>1679</v>
      </c>
      <c r="G21" s="69">
        <v>5.4920445645442184</v>
      </c>
      <c r="H21" s="69">
        <v>6.6453385725587788</v>
      </c>
      <c r="I21" s="69">
        <v>2.9154880888928814</v>
      </c>
      <c r="J21" s="69">
        <v>3.6844356138586498</v>
      </c>
      <c r="K21" s="69">
        <v>3.9203079801392704</v>
      </c>
      <c r="L21" s="110" t="s">
        <v>65</v>
      </c>
      <c r="M21" s="69">
        <v>4.7038871653958036</v>
      </c>
    </row>
    <row r="22" spans="1:13" ht="12.75" customHeight="1" x14ac:dyDescent="0.2">
      <c r="A22" s="56" t="s">
        <v>54</v>
      </c>
      <c r="B22" s="12" t="s">
        <v>8</v>
      </c>
      <c r="C22" s="12" t="s">
        <v>16</v>
      </c>
      <c r="D22" s="23">
        <v>42285</v>
      </c>
      <c r="E22" s="87">
        <v>3.6112129999999999E-2</v>
      </c>
      <c r="F22" s="25">
        <v>19</v>
      </c>
      <c r="G22" s="69">
        <v>2.7117385474829447</v>
      </c>
      <c r="H22" s="69">
        <v>2.6994859562889717</v>
      </c>
      <c r="I22" s="69" t="s">
        <v>65</v>
      </c>
      <c r="J22" s="69" t="s">
        <v>65</v>
      </c>
      <c r="K22" s="69" t="s">
        <v>65</v>
      </c>
      <c r="L22" s="110" t="s">
        <v>65</v>
      </c>
      <c r="M22" s="69">
        <v>0.94337242132045418</v>
      </c>
    </row>
    <row r="23" spans="1:13" ht="12.75" customHeight="1" x14ac:dyDescent="0.2">
      <c r="A23" s="53" t="s">
        <v>90</v>
      </c>
      <c r="B23" s="12" t="s">
        <v>8</v>
      </c>
      <c r="C23" s="12" t="s">
        <v>19</v>
      </c>
      <c r="D23" s="24">
        <v>40834</v>
      </c>
      <c r="E23" s="108">
        <v>9.1261935399999992</v>
      </c>
      <c r="F23" s="109">
        <v>6214</v>
      </c>
      <c r="G23" s="69">
        <v>5.97</v>
      </c>
      <c r="H23" s="69">
        <v>7.79</v>
      </c>
      <c r="I23" s="110">
        <v>2.93</v>
      </c>
      <c r="J23" s="110">
        <v>3.8</v>
      </c>
      <c r="K23" s="110">
        <v>5.18</v>
      </c>
      <c r="L23" s="110" t="s">
        <v>66</v>
      </c>
      <c r="M23" s="69">
        <v>5.13</v>
      </c>
    </row>
    <row r="24" spans="1:13" x14ac:dyDescent="0.2">
      <c r="A24" s="53" t="s">
        <v>31</v>
      </c>
      <c r="B24" s="12" t="s">
        <v>8</v>
      </c>
      <c r="C24" s="12" t="s">
        <v>16</v>
      </c>
      <c r="D24" s="24">
        <v>38245</v>
      </c>
      <c r="E24" s="87">
        <v>44.928170000000001</v>
      </c>
      <c r="F24" s="25">
        <v>37184</v>
      </c>
      <c r="G24" s="101">
        <v>3.24</v>
      </c>
      <c r="H24" s="101">
        <v>4.8499999999999996</v>
      </c>
      <c r="I24" s="92">
        <v>2.74</v>
      </c>
      <c r="J24" s="101">
        <v>3.73</v>
      </c>
      <c r="K24" s="92">
        <v>4.16</v>
      </c>
      <c r="L24" s="92">
        <v>3.71</v>
      </c>
      <c r="M24" s="92">
        <v>4.8499999999999996</v>
      </c>
    </row>
    <row r="25" spans="1:13" ht="12.75" customHeight="1" x14ac:dyDescent="0.2">
      <c r="A25" s="55" t="s">
        <v>13</v>
      </c>
      <c r="B25" s="22" t="s">
        <v>8</v>
      </c>
      <c r="C25" s="22" t="s">
        <v>20</v>
      </c>
      <c r="D25" s="23">
        <v>37834</v>
      </c>
      <c r="E25" s="111">
        <v>62.900148303920602</v>
      </c>
      <c r="F25" s="112">
        <v>50377</v>
      </c>
      <c r="G25" s="113">
        <v>5.3415320530771027</v>
      </c>
      <c r="H25" s="113">
        <v>6.7205919864530506</v>
      </c>
      <c r="I25" s="113">
        <v>4.1514403643258868</v>
      </c>
      <c r="J25" s="113">
        <v>4.4090746746175302</v>
      </c>
      <c r="K25" s="13">
        <v>5.5823474318493105</v>
      </c>
      <c r="L25" s="110">
        <v>2.197411736622068</v>
      </c>
      <c r="M25" s="13">
        <v>4.0551753047583627</v>
      </c>
    </row>
    <row r="26" spans="1:13" ht="12.75" customHeight="1" x14ac:dyDescent="0.2">
      <c r="A26" s="56" t="s">
        <v>28</v>
      </c>
      <c r="B26" s="22" t="s">
        <v>8</v>
      </c>
      <c r="C26" s="22" t="s">
        <v>25</v>
      </c>
      <c r="D26" s="23">
        <v>39078</v>
      </c>
      <c r="E26" s="111">
        <v>17.952514832566202</v>
      </c>
      <c r="F26" s="112">
        <v>18773</v>
      </c>
      <c r="G26" s="113">
        <v>9.219537494708586</v>
      </c>
      <c r="H26" s="113">
        <v>12.317035668501131</v>
      </c>
      <c r="I26" s="113">
        <v>5.9024700202136016</v>
      </c>
      <c r="J26" s="113">
        <v>7.1785848749725822</v>
      </c>
      <c r="K26" s="13">
        <v>9.028288394453309</v>
      </c>
      <c r="L26" s="69">
        <v>1.55229788624065</v>
      </c>
      <c r="M26" s="13">
        <v>1.6076634719126126</v>
      </c>
    </row>
    <row r="27" spans="1:13" ht="12.75" customHeight="1" x14ac:dyDescent="0.2">
      <c r="A27" s="30" t="s">
        <v>34</v>
      </c>
      <c r="B27" s="31" t="s">
        <v>8</v>
      </c>
      <c r="C27" s="31"/>
      <c r="D27" s="32"/>
      <c r="E27" s="62">
        <f>SUM(E17:E26)</f>
        <v>149.63413020648679</v>
      </c>
      <c r="F27" s="33">
        <f>SUM(F17:F26)</f>
        <v>137786</v>
      </c>
      <c r="G27" s="105">
        <f>($E$17*G17+$E$19*G19+$E$20*G20+$E$21*G21+$E$23*G23+$E$24*G24+$E$25*G25+$E$26*G26+$E$22*G22)/($E$27)</f>
        <v>5.0779452469701338</v>
      </c>
      <c r="H27" s="105">
        <f>($E$17*H17+$E$19*H19+$E$20*H20+$E$21*H21+$E$23*H23+$E$24*H24+$E$25*H25+$E$26*H26)/($E$27-$E$22)</f>
        <v>6.7919915169410476</v>
      </c>
      <c r="I27" s="105">
        <f>($E$17*I17+$E$19*I19+$E$20*I20+$E$21*I21+$E$23*I23+$E$24*I24+$E$25*I25+$E$26*I26)/($E$27-$E$22)</f>
        <v>3.6745249273060603</v>
      </c>
      <c r="J27" s="105">
        <f>($E$17*J17+$E$19*J19+$E$20*J20+$E$21*J21+$E$23*J23+$E$24*J24+$E$25*J25+$E$26*J26)/($E$27-$E$22)</f>
        <v>4.3395013692473334</v>
      </c>
      <c r="K27" s="105">
        <f>($E$17*K17+$E$19*K19+$E$20*K20+$E$21*K21+$E$23*K23+$E$24*K24+$E$25*K25+$E$26*K26)/($E$27-$E$22)</f>
        <v>5.3469079170611655</v>
      </c>
      <c r="L27" s="106">
        <f>($E$17*L17+$E$25*L25+$E$24*L24+$E$26*L26)/($E$17+$E$25+$E$24+$E$26)</f>
        <v>2.6878834348039158</v>
      </c>
      <c r="M27" s="107">
        <f>($E$17*M17+$E$19*M19+$E$20*M20+$E$21*M21+$E$23*M23+$E$24*M24+$E$25*M25+$E$26*M26+$E$22*M22)/$E$27</f>
        <v>4.1598335618140121</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48</v>
      </c>
      <c r="B29" s="12" t="s">
        <v>9</v>
      </c>
      <c r="C29" s="12" t="s">
        <v>16</v>
      </c>
      <c r="D29" s="23">
        <v>38808</v>
      </c>
      <c r="E29" s="86">
        <v>0.97299999999999998</v>
      </c>
      <c r="F29" s="59">
        <v>595</v>
      </c>
      <c r="G29" s="68">
        <v>5.38</v>
      </c>
      <c r="H29" s="70">
        <v>6.19</v>
      </c>
      <c r="I29" s="70">
        <v>3.26</v>
      </c>
      <c r="J29" s="70">
        <v>2.06</v>
      </c>
      <c r="K29" s="70">
        <v>1.66</v>
      </c>
      <c r="L29" s="70">
        <v>2.93</v>
      </c>
      <c r="M29" s="85">
        <v>3.88</v>
      </c>
    </row>
    <row r="30" spans="1:13" ht="12.75" customHeight="1" x14ac:dyDescent="0.2">
      <c r="A30" s="55" t="s">
        <v>14</v>
      </c>
      <c r="B30" s="22" t="s">
        <v>9</v>
      </c>
      <c r="C30" s="22" t="s">
        <v>20</v>
      </c>
      <c r="D30" s="23">
        <v>37816</v>
      </c>
      <c r="E30" s="111">
        <v>3.8693392150195001</v>
      </c>
      <c r="F30" s="112">
        <v>2287</v>
      </c>
      <c r="G30" s="13">
        <v>14.328505090211419</v>
      </c>
      <c r="H30" s="13">
        <v>15.617244753452519</v>
      </c>
      <c r="I30" s="13">
        <v>8.2692481179755148</v>
      </c>
      <c r="J30" s="13">
        <v>5.2085596849227978</v>
      </c>
      <c r="K30" s="13">
        <v>4.8224007605537134</v>
      </c>
      <c r="L30" s="110">
        <v>1.7775988056698111</v>
      </c>
      <c r="M30" s="13">
        <v>2.9095031063049115</v>
      </c>
    </row>
    <row r="31" spans="1:13" ht="12.75" customHeight="1" x14ac:dyDescent="0.2">
      <c r="A31" s="30" t="s">
        <v>34</v>
      </c>
      <c r="B31" s="31" t="s">
        <v>9</v>
      </c>
      <c r="C31" s="35"/>
      <c r="D31" s="36"/>
      <c r="E31" s="63">
        <f>SUM(E29:E30)</f>
        <v>4.8423392150194999</v>
      </c>
      <c r="F31" s="34">
        <f>SUM(F29:F30)</f>
        <v>2882</v>
      </c>
      <c r="G31" s="105">
        <f>($E$29*G29+$E$30*G30)/$E$31</f>
        <v>12.530428774993869</v>
      </c>
      <c r="H31" s="106">
        <f t="shared" ref="H31:M31" si="0">($E$29*H29+$E$30*H30)/$E$31</f>
        <v>13.722972432203676</v>
      </c>
      <c r="I31" s="106">
        <f t="shared" si="0"/>
        <v>7.2627101200441686</v>
      </c>
      <c r="J31" s="106">
        <f t="shared" si="0"/>
        <v>4.5759008732625857</v>
      </c>
      <c r="K31" s="106">
        <f t="shared" si="0"/>
        <v>4.1869607792994525</v>
      </c>
      <c r="L31" s="107">
        <f t="shared" si="0"/>
        <v>2.0091576272008131</v>
      </c>
      <c r="M31" s="107">
        <f t="shared" si="0"/>
        <v>3.1045108155204089</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218" t="s">
        <v>36</v>
      </c>
      <c r="B33" s="219"/>
      <c r="C33" s="219"/>
      <c r="D33" s="220"/>
      <c r="E33" s="63">
        <f>E31+E27</f>
        <v>154.47646942150629</v>
      </c>
      <c r="F33" s="34">
        <f>F31+F27</f>
        <v>140668</v>
      </c>
      <c r="G33" s="76">
        <f>($E$27*G27+$E$31*G31)/$E$33</f>
        <v>5.3115565754279812</v>
      </c>
      <c r="H33" s="76">
        <f>($E$27*H27+$E$31*H31)/$E$33</f>
        <v>7.0092554200468973</v>
      </c>
      <c r="I33" s="76">
        <f>($E$27*I27+$E$31*I31)/$E$33</f>
        <v>3.7870029631817892</v>
      </c>
      <c r="J33" s="76">
        <f t="shared" ref="J33:M33" si="1">($E$27*J27+$E$31*J31)/$E$33</f>
        <v>4.3469117314403007</v>
      </c>
      <c r="K33" s="76">
        <f t="shared" si="1"/>
        <v>5.3105473144815782</v>
      </c>
      <c r="L33" s="76">
        <f>($E$27*L27+$E$31*L31)/$E$33</f>
        <v>2.6666075692516396</v>
      </c>
      <c r="M33" s="76">
        <f t="shared" si="1"/>
        <v>4.1267525965510394</v>
      </c>
    </row>
    <row r="34" spans="1:13" s="20" customFormat="1" ht="26.25" customHeight="1" x14ac:dyDescent="0.2">
      <c r="A34" s="231" t="s">
        <v>37</v>
      </c>
      <c r="B34" s="231"/>
      <c r="C34" s="231"/>
      <c r="D34" s="231"/>
      <c r="E34" s="65">
        <f>SUM(E7,E14,E33)</f>
        <v>353.51787470632007</v>
      </c>
      <c r="F34" s="48">
        <f>SUM(F7,F14, F33)</f>
        <v>271429</v>
      </c>
      <c r="G34" s="198"/>
      <c r="H34" s="232"/>
      <c r="I34" s="233"/>
      <c r="J34" s="233"/>
      <c r="K34" s="233"/>
      <c r="L34" s="233"/>
      <c r="M34" s="234"/>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22</v>
      </c>
      <c r="B36" s="45"/>
      <c r="C36" s="45"/>
      <c r="D36" s="45"/>
      <c r="E36" s="46"/>
      <c r="F36" s="47"/>
      <c r="G36" s="78"/>
      <c r="H36" s="94"/>
      <c r="I36" s="94"/>
      <c r="J36" s="94"/>
      <c r="K36" s="94"/>
      <c r="L36" s="94"/>
      <c r="M36" s="95"/>
    </row>
    <row r="37" spans="1:13" ht="39" customHeight="1" thickBot="1" x14ac:dyDescent="0.25">
      <c r="A37" s="57" t="s">
        <v>32</v>
      </c>
      <c r="B37" s="12" t="s">
        <v>8</v>
      </c>
      <c r="C37" s="12" t="s">
        <v>17</v>
      </c>
      <c r="D37" s="23">
        <v>36495</v>
      </c>
      <c r="E37" s="88">
        <v>67.093999999999994</v>
      </c>
      <c r="F37" s="89">
        <v>12917</v>
      </c>
      <c r="G37" s="90">
        <v>2.59</v>
      </c>
      <c r="H37" s="90">
        <v>3.56</v>
      </c>
      <c r="I37" s="90">
        <v>2.42</v>
      </c>
      <c r="J37" s="90">
        <v>2.4</v>
      </c>
      <c r="K37" s="90">
        <v>3</v>
      </c>
      <c r="L37" s="90">
        <v>3.02</v>
      </c>
      <c r="M37" s="91">
        <v>7.04</v>
      </c>
    </row>
    <row r="38" spans="1:13" ht="31.5" customHeight="1" x14ac:dyDescent="0.2">
      <c r="A38" s="201" t="s">
        <v>26</v>
      </c>
      <c r="B38" s="202"/>
      <c r="C38" s="202"/>
      <c r="D38" s="203"/>
      <c r="E38" s="96">
        <f>E34+E37</f>
        <v>420.61187470632007</v>
      </c>
      <c r="F38" s="97">
        <f>F34+F37</f>
        <v>284346</v>
      </c>
      <c r="G38" s="98"/>
      <c r="H38" s="99"/>
      <c r="I38" s="99"/>
      <c r="J38" s="99"/>
      <c r="K38" s="99"/>
      <c r="L38" s="99"/>
      <c r="M38" s="99"/>
    </row>
    <row r="39" spans="1:13" ht="41.25" customHeight="1" x14ac:dyDescent="0.2">
      <c r="A39" s="204" t="s">
        <v>44</v>
      </c>
      <c r="B39" s="205"/>
      <c r="C39" s="205"/>
      <c r="D39" s="205"/>
      <c r="E39" s="205"/>
      <c r="F39" s="205"/>
      <c r="G39" s="205"/>
      <c r="H39" s="205"/>
      <c r="I39" s="205"/>
      <c r="J39" s="205"/>
      <c r="K39" s="205"/>
      <c r="L39" s="205"/>
      <c r="M39" s="206"/>
    </row>
    <row r="40" spans="1:13" s="4" customFormat="1" ht="24" customHeight="1" x14ac:dyDescent="0.2">
      <c r="A40" s="207" t="s">
        <v>24</v>
      </c>
      <c r="B40" s="208"/>
      <c r="C40" s="208"/>
      <c r="D40" s="208"/>
      <c r="E40" s="208"/>
      <c r="F40" s="208"/>
      <c r="G40" s="208"/>
      <c r="H40" s="208"/>
      <c r="I40" s="208"/>
      <c r="J40" s="208"/>
      <c r="K40" s="208"/>
      <c r="L40" s="208"/>
      <c r="M40" s="209"/>
    </row>
    <row r="41" spans="1:13" s="4" customFormat="1" ht="24" customHeight="1" x14ac:dyDescent="0.2">
      <c r="A41" s="195" t="s">
        <v>42</v>
      </c>
      <c r="B41" s="196"/>
      <c r="C41" s="196"/>
      <c r="D41" s="196"/>
      <c r="E41" s="196"/>
      <c r="F41" s="196"/>
      <c r="G41" s="196"/>
      <c r="H41" s="196"/>
      <c r="I41" s="196"/>
      <c r="J41" s="196"/>
      <c r="K41" s="196"/>
      <c r="L41" s="196"/>
      <c r="M41" s="197"/>
    </row>
    <row r="42" spans="1:13" ht="22.5" customHeight="1" x14ac:dyDescent="0.2">
      <c r="B42" s="11"/>
      <c r="C42" s="11"/>
      <c r="D42" s="11"/>
      <c r="E42" s="210" t="s">
        <v>39</v>
      </c>
      <c r="F42" s="211"/>
      <c r="G42" s="79">
        <f t="shared" ref="G42:M42" si="2">($E$14*G14+$E$27*G27+$E$31*G31+$E$37*G37)/$E$38</f>
        <v>3.4618439685153981</v>
      </c>
      <c r="H42" s="79">
        <f t="shared" si="2"/>
        <v>4.6597810244267226</v>
      </c>
      <c r="I42" s="79">
        <f t="shared" si="2"/>
        <v>2.7509011822663454</v>
      </c>
      <c r="J42" s="79">
        <f t="shared" si="2"/>
        <v>3.0694541849811694</v>
      </c>
      <c r="K42" s="79">
        <f t="shared" si="2"/>
        <v>3.8056464254661102</v>
      </c>
      <c r="L42" s="79">
        <f t="shared" si="2"/>
        <v>3.0153198148901157</v>
      </c>
      <c r="M42" s="79">
        <f t="shared" si="2"/>
        <v>4.9163984175932365</v>
      </c>
    </row>
    <row r="43" spans="1:13" ht="16.5" customHeight="1" x14ac:dyDescent="0.2">
      <c r="B43" s="10"/>
      <c r="C43" s="10"/>
      <c r="D43" s="10"/>
      <c r="E43" s="16"/>
      <c r="F43" s="100" t="s">
        <v>45</v>
      </c>
      <c r="G43" s="80"/>
      <c r="H43" s="80">
        <f>H42-'Aug-2017'!H42</f>
        <v>1.7711324009842007</v>
      </c>
      <c r="I43" s="80">
        <f>I42-'Aug-2017'!I42</f>
        <v>-0.20453323492234388</v>
      </c>
      <c r="J43" s="80">
        <f>J42-'Aug-2017'!J42</f>
        <v>4.7041235630245204E-2</v>
      </c>
      <c r="K43" s="80">
        <f>K42-'Aug-2017'!K42</f>
        <v>-2.8708289665743791E-2</v>
      </c>
      <c r="L43" s="80">
        <f>L42-'Aug-2017'!L42</f>
        <v>9.1059937519196499E-2</v>
      </c>
      <c r="M43" s="80">
        <f>M42-'Aug-2017'!M42</f>
        <v>1.1994284875082251E-2</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95</v>
      </c>
      <c r="B47" s="81"/>
      <c r="C47" s="81"/>
      <c r="D47" s="20"/>
      <c r="E47" s="82">
        <f>E38-'Dec-2016'!E37</f>
        <v>40.015462525063015</v>
      </c>
      <c r="F47" s="83">
        <f>E47/'Dec-2016'!E37</f>
        <v>0.10513883274865413</v>
      </c>
      <c r="H47" s="6"/>
      <c r="I47" s="6"/>
      <c r="J47" s="6"/>
      <c r="K47" s="6"/>
      <c r="L47" s="6"/>
      <c r="M47" s="6"/>
    </row>
    <row r="48" spans="1:13" x14ac:dyDescent="0.2">
      <c r="A48" s="20" t="s">
        <v>96</v>
      </c>
      <c r="B48" s="81"/>
      <c r="C48" s="81"/>
      <c r="D48" s="20"/>
      <c r="E48" s="84">
        <f>F38-'Dec-2016'!F37</f>
        <v>12109</v>
      </c>
      <c r="F48" s="83">
        <f>E48/'Dec-2016'!F37</f>
        <v>4.4479626208046665E-2</v>
      </c>
      <c r="H48" s="5"/>
      <c r="I48" s="5"/>
      <c r="J48" s="5"/>
      <c r="K48" s="5"/>
      <c r="L48" s="5"/>
      <c r="M48" s="5"/>
    </row>
    <row r="51" spans="6:6" s="1" customFormat="1" x14ac:dyDescent="0.2">
      <c r="F51" s="19"/>
    </row>
    <row r="52" spans="6:6" s="1" customFormat="1" x14ac:dyDescent="0.2">
      <c r="F52" s="19"/>
    </row>
  </sheetData>
  <mergeCells count="21">
    <mergeCell ref="A16:M16"/>
    <mergeCell ref="A1:M1"/>
    <mergeCell ref="A2:A3"/>
    <mergeCell ref="B2:B3"/>
    <mergeCell ref="C2:C3"/>
    <mergeCell ref="D2:D3"/>
    <mergeCell ref="E2:E3"/>
    <mergeCell ref="F2:F3"/>
    <mergeCell ref="G2:M2"/>
    <mergeCell ref="A4:M4"/>
    <mergeCell ref="A5:M5"/>
    <mergeCell ref="A7:D7"/>
    <mergeCell ref="A9:M9"/>
    <mergeCell ref="A14:D14"/>
    <mergeCell ref="E42:F42"/>
    <mergeCell ref="A33:D33"/>
    <mergeCell ref="A34:D34"/>
    <mergeCell ref="H34:M34"/>
    <mergeCell ref="A38:D38"/>
    <mergeCell ref="A39:M39"/>
    <mergeCell ref="A40:M4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zoomScaleNormal="100" workbookViewId="0">
      <pane ySplit="3" topLeftCell="A19" activePane="bottomLeft" state="frozen"/>
      <selection pane="bottomLeft" activeCell="H42" sqref="H42"/>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235" t="s">
        <v>62</v>
      </c>
      <c r="B1" s="235"/>
      <c r="C1" s="235"/>
      <c r="D1" s="235"/>
      <c r="E1" s="235"/>
      <c r="F1" s="235"/>
      <c r="G1" s="235"/>
      <c r="H1" s="235"/>
      <c r="I1" s="235"/>
      <c r="J1" s="235"/>
      <c r="K1" s="235"/>
      <c r="L1" s="235"/>
      <c r="M1" s="235"/>
    </row>
    <row r="2" spans="1:13" ht="24" customHeight="1" x14ac:dyDescent="0.2">
      <c r="A2" s="236" t="s">
        <v>0</v>
      </c>
      <c r="B2" s="237" t="s">
        <v>10</v>
      </c>
      <c r="C2" s="238" t="s">
        <v>15</v>
      </c>
      <c r="D2" s="239" t="s">
        <v>29</v>
      </c>
      <c r="E2" s="240" t="s">
        <v>43</v>
      </c>
      <c r="F2" s="241" t="s">
        <v>1</v>
      </c>
      <c r="G2" s="242" t="s">
        <v>2</v>
      </c>
      <c r="H2" s="243"/>
      <c r="I2" s="243"/>
      <c r="J2" s="243"/>
      <c r="K2" s="243"/>
      <c r="L2" s="243"/>
      <c r="M2" s="244"/>
    </row>
    <row r="3" spans="1:13" ht="42.75" customHeight="1" x14ac:dyDescent="0.2">
      <c r="A3" s="236"/>
      <c r="B3" s="237"/>
      <c r="C3" s="238"/>
      <c r="D3" s="239"/>
      <c r="E3" s="240"/>
      <c r="F3" s="241"/>
      <c r="G3" s="67" t="s">
        <v>40</v>
      </c>
      <c r="H3" s="132" t="s">
        <v>3</v>
      </c>
      <c r="I3" s="132" t="s">
        <v>4</v>
      </c>
      <c r="J3" s="132" t="s">
        <v>5</v>
      </c>
      <c r="K3" s="132" t="s">
        <v>6</v>
      </c>
      <c r="L3" s="66" t="s">
        <v>41</v>
      </c>
      <c r="M3" s="133" t="s">
        <v>7</v>
      </c>
    </row>
    <row r="4" spans="1:13" ht="26.25" customHeight="1" x14ac:dyDescent="0.2">
      <c r="A4" s="221" t="s">
        <v>38</v>
      </c>
      <c r="B4" s="222"/>
      <c r="C4" s="222"/>
      <c r="D4" s="222"/>
      <c r="E4" s="222"/>
      <c r="F4" s="222"/>
      <c r="G4" s="222"/>
      <c r="H4" s="222"/>
      <c r="I4" s="222"/>
      <c r="J4" s="222"/>
      <c r="K4" s="222"/>
      <c r="L4" s="222"/>
      <c r="M4" s="223"/>
    </row>
    <row r="5" spans="1:13" ht="23.25" customHeight="1" x14ac:dyDescent="0.2">
      <c r="A5" s="224" t="s">
        <v>53</v>
      </c>
      <c r="B5" s="225"/>
      <c r="C5" s="225"/>
      <c r="D5" s="225"/>
      <c r="E5" s="225"/>
      <c r="F5" s="225"/>
      <c r="G5" s="225"/>
      <c r="H5" s="225"/>
      <c r="I5" s="225"/>
      <c r="J5" s="225"/>
      <c r="K5" s="225"/>
      <c r="L5" s="225"/>
      <c r="M5" s="226"/>
    </row>
    <row r="6" spans="1:13" x14ac:dyDescent="0.2">
      <c r="A6" s="53" t="s">
        <v>52</v>
      </c>
      <c r="B6" s="12" t="s">
        <v>8</v>
      </c>
      <c r="C6" s="123">
        <v>0</v>
      </c>
      <c r="D6" s="23">
        <v>42285</v>
      </c>
      <c r="E6" s="86">
        <v>4.7197000000000005E-4</v>
      </c>
      <c r="F6" s="59">
        <v>2</v>
      </c>
      <c r="G6" s="68">
        <v>-0.13580738959600991</v>
      </c>
      <c r="H6" s="85"/>
      <c r="I6" s="85"/>
      <c r="J6" s="85"/>
      <c r="K6" s="85"/>
      <c r="L6" s="85"/>
      <c r="M6" s="85">
        <v>-2.8649327734304619</v>
      </c>
    </row>
    <row r="7" spans="1:13" ht="21" customHeight="1" x14ac:dyDescent="0.2">
      <c r="A7" s="212" t="s">
        <v>55</v>
      </c>
      <c r="B7" s="213"/>
      <c r="C7" s="213"/>
      <c r="D7" s="214"/>
      <c r="E7" s="130">
        <f>SUM(E6:E6)</f>
        <v>4.7197000000000005E-4</v>
      </c>
      <c r="F7" s="131">
        <f>SUM(F6:F6)</f>
        <v>2</v>
      </c>
      <c r="G7" s="102">
        <f>G6</f>
        <v>-0.13580738959600991</v>
      </c>
      <c r="H7" s="103"/>
      <c r="I7" s="103"/>
      <c r="J7" s="103"/>
      <c r="K7" s="103"/>
      <c r="L7" s="103"/>
      <c r="M7" s="104">
        <f>M6</f>
        <v>-2.8649327734304619</v>
      </c>
    </row>
    <row r="8" spans="1:13" x14ac:dyDescent="0.2">
      <c r="A8" s="118"/>
      <c r="B8" s="119"/>
      <c r="C8" s="119"/>
      <c r="D8" s="120"/>
      <c r="E8" s="121"/>
      <c r="F8" s="122"/>
      <c r="G8" s="114"/>
      <c r="H8" s="114"/>
      <c r="I8" s="114"/>
      <c r="J8" s="114"/>
      <c r="K8" s="115"/>
      <c r="L8" s="116"/>
      <c r="M8" s="117"/>
    </row>
    <row r="9" spans="1:13" ht="23.25" customHeight="1" x14ac:dyDescent="0.2">
      <c r="A9" s="227" t="s">
        <v>33</v>
      </c>
      <c r="B9" s="228"/>
      <c r="C9" s="228"/>
      <c r="D9" s="228"/>
      <c r="E9" s="228"/>
      <c r="F9" s="228"/>
      <c r="G9" s="228"/>
      <c r="H9" s="228"/>
      <c r="I9" s="228"/>
      <c r="J9" s="228"/>
      <c r="K9" s="228"/>
      <c r="L9" s="228"/>
      <c r="M9" s="229"/>
    </row>
    <row r="10" spans="1:13" s="14" customFormat="1" x14ac:dyDescent="0.2">
      <c r="A10" s="53" t="s">
        <v>46</v>
      </c>
      <c r="B10" s="12" t="s">
        <v>8</v>
      </c>
      <c r="C10" s="12" t="s">
        <v>23</v>
      </c>
      <c r="D10" s="23">
        <v>36433</v>
      </c>
      <c r="E10" s="86">
        <v>27.787357990000004</v>
      </c>
      <c r="F10" s="59">
        <v>29962</v>
      </c>
      <c r="G10" s="68">
        <v>0.22884558532991806</v>
      </c>
      <c r="H10" s="85">
        <v>4.6103132190232543</v>
      </c>
      <c r="I10" s="85">
        <v>1.2427444554101053</v>
      </c>
      <c r="J10" s="85">
        <v>2.5096136245179368</v>
      </c>
      <c r="K10" s="85">
        <v>3.6614336552677429</v>
      </c>
      <c r="L10" s="85">
        <v>2.8583854907315853</v>
      </c>
      <c r="M10" s="85">
        <v>5.1962236606529544</v>
      </c>
    </row>
    <row r="11" spans="1:13" s="2" customFormat="1" ht="12.75" customHeight="1" x14ac:dyDescent="0.2">
      <c r="A11" s="53" t="s">
        <v>27</v>
      </c>
      <c r="B11" s="12" t="s">
        <v>8</v>
      </c>
      <c r="C11" s="12" t="s">
        <v>18</v>
      </c>
      <c r="D11" s="24">
        <v>40834</v>
      </c>
      <c r="E11" s="108">
        <v>12.935</v>
      </c>
      <c r="F11" s="109">
        <v>8950</v>
      </c>
      <c r="G11" s="69">
        <v>-0.2</v>
      </c>
      <c r="H11" s="69">
        <v>4.01</v>
      </c>
      <c r="I11" s="69">
        <v>0</v>
      </c>
      <c r="J11" s="69">
        <v>2.7</v>
      </c>
      <c r="K11" s="69">
        <v>3.12</v>
      </c>
      <c r="L11" s="69"/>
      <c r="M11" s="70">
        <v>3.25</v>
      </c>
    </row>
    <row r="12" spans="1:13" s="2" customFormat="1" ht="12.75" customHeight="1" x14ac:dyDescent="0.2">
      <c r="A12" s="53" t="s">
        <v>30</v>
      </c>
      <c r="B12" s="12" t="s">
        <v>8</v>
      </c>
      <c r="C12" s="12" t="s">
        <v>18</v>
      </c>
      <c r="D12" s="24">
        <v>36738</v>
      </c>
      <c r="E12" s="87">
        <v>94.874690000000001</v>
      </c>
      <c r="F12" s="25">
        <v>48366</v>
      </c>
      <c r="G12" s="101">
        <v>0.32</v>
      </c>
      <c r="H12" s="101">
        <v>4.99</v>
      </c>
      <c r="I12" s="92">
        <v>1.4</v>
      </c>
      <c r="J12" s="92">
        <v>3.53</v>
      </c>
      <c r="K12" s="101">
        <v>3.64</v>
      </c>
      <c r="L12" s="101">
        <v>3.8</v>
      </c>
      <c r="M12" s="101">
        <v>4.66</v>
      </c>
    </row>
    <row r="13" spans="1:13" ht="12.75" customHeight="1" x14ac:dyDescent="0.2">
      <c r="A13" s="54" t="s">
        <v>11</v>
      </c>
      <c r="B13" s="26" t="s">
        <v>8</v>
      </c>
      <c r="C13" s="26" t="s">
        <v>18</v>
      </c>
      <c r="D13" s="27">
        <v>37816</v>
      </c>
      <c r="E13" s="111">
        <v>46.220402447265698</v>
      </c>
      <c r="F13" s="112">
        <v>39456</v>
      </c>
      <c r="G13" s="113">
        <v>-0.26709538833901147</v>
      </c>
      <c r="H13" s="113">
        <v>1.0842780769807714</v>
      </c>
      <c r="I13" s="113">
        <v>0.76934079217860774</v>
      </c>
      <c r="J13" s="113">
        <v>3.2732255871438687</v>
      </c>
      <c r="K13" s="13">
        <v>3.8747605639603222</v>
      </c>
      <c r="L13" s="110">
        <v>2.9907075563426311</v>
      </c>
      <c r="M13" s="13">
        <v>2.8759676938075573</v>
      </c>
    </row>
    <row r="14" spans="1:13" s="20" customFormat="1" ht="23.25" customHeight="1" x14ac:dyDescent="0.2">
      <c r="A14" s="215" t="s">
        <v>35</v>
      </c>
      <c r="B14" s="216"/>
      <c r="C14" s="216"/>
      <c r="D14" s="217"/>
      <c r="E14" s="58">
        <f>SUM(E10:E13)</f>
        <v>181.81745043726573</v>
      </c>
      <c r="F14" s="41">
        <f>SUM(F10:F13)</f>
        <v>126734</v>
      </c>
      <c r="G14" s="102">
        <f>($E$10*G10+$E$11*G11+$E$12*G12+$E$13*G13+$E$36*G36)/($E$14+$E$36)</f>
        <v>0.10406773587198608</v>
      </c>
      <c r="H14" s="103">
        <f>($E$10*H10+$E$11*H11+$E$12*H12+$E$13*H13+$E$36*H36)/($E$14+$E$36)</f>
        <v>3.8985086170373489</v>
      </c>
      <c r="I14" s="103">
        <f>($E$10*I10+$E$11*I11+$E$12*I12+$E$13*I13+$E$36*I36)/($E$14+$E$36)</f>
        <v>1.2593307548135206</v>
      </c>
      <c r="J14" s="103">
        <f>($E$10*J10+$E$11*J11+$E$12*J12+$E$13*J13+$E$36*J36)/($E$14+$E$36)</f>
        <v>3.178678485663847</v>
      </c>
      <c r="K14" s="103">
        <f>($E$10*K10+$E$11*K11+$E$12*K12+$E$13*K13+$E$36*K36)/($E$14+$E$36)</f>
        <v>3.7197077698474388</v>
      </c>
      <c r="L14" s="103">
        <f>($E$10*L10+$E$12*L12+$E$13*L13+$E$36*L36)/($E$10+$E$12+$E$13+$E$36)</f>
        <v>3.3058319931368625</v>
      </c>
      <c r="M14" s="104">
        <f>($E$10*M10+$E$11*M11+$E$12*M12+$E$13*M13+$E$36*M36)/($E$14+$E$36)</f>
        <v>4.9446136715154454</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230" t="s">
        <v>34</v>
      </c>
      <c r="B16" s="230"/>
      <c r="C16" s="230"/>
      <c r="D16" s="230"/>
      <c r="E16" s="230"/>
      <c r="F16" s="230"/>
      <c r="G16" s="230"/>
      <c r="H16" s="230"/>
      <c r="I16" s="230"/>
      <c r="J16" s="230"/>
      <c r="K16" s="230"/>
      <c r="L16" s="230"/>
      <c r="M16" s="230"/>
    </row>
    <row r="17" spans="1:15" x14ac:dyDescent="0.2">
      <c r="A17" s="56" t="s">
        <v>47</v>
      </c>
      <c r="B17" s="12" t="s">
        <v>8</v>
      </c>
      <c r="C17" s="12" t="s">
        <v>16</v>
      </c>
      <c r="D17" s="23">
        <v>36606</v>
      </c>
      <c r="E17" s="86">
        <v>13.03890799</v>
      </c>
      <c r="F17" s="59">
        <v>23188</v>
      </c>
      <c r="G17" s="68">
        <v>0.4218939016800643</v>
      </c>
      <c r="H17" s="85">
        <v>5.363113563374533</v>
      </c>
      <c r="I17" s="85">
        <v>1.0736590599022655</v>
      </c>
      <c r="J17" s="85">
        <v>3.0361114818712842</v>
      </c>
      <c r="K17" s="85">
        <v>4.592578522489732</v>
      </c>
      <c r="L17" s="85">
        <v>2.9016795887146785</v>
      </c>
      <c r="M17" s="85">
        <v>5.1037519161717837</v>
      </c>
    </row>
    <row r="18" spans="1:15" x14ac:dyDescent="0.2">
      <c r="A18" s="56" t="s">
        <v>49</v>
      </c>
      <c r="B18" s="12" t="s">
        <v>8</v>
      </c>
      <c r="C18" s="12" t="s">
        <v>17</v>
      </c>
      <c r="D18" s="23">
        <v>36091</v>
      </c>
      <c r="E18" s="87">
        <v>0.40658605999999997</v>
      </c>
      <c r="F18" s="25">
        <v>491</v>
      </c>
      <c r="G18" s="69">
        <v>-0.24238836037808742</v>
      </c>
      <c r="H18" s="69">
        <v>2.7507539934321201</v>
      </c>
      <c r="I18" s="69">
        <v>1.3349336910577492</v>
      </c>
      <c r="J18" s="69">
        <v>3.5468322693006593</v>
      </c>
      <c r="K18" s="69">
        <v>4.2875631600388875</v>
      </c>
      <c r="L18" s="110"/>
      <c r="M18" s="69">
        <v>4.364523227727668</v>
      </c>
      <c r="N18" s="2"/>
      <c r="O18" s="2"/>
    </row>
    <row r="19" spans="1:15" ht="13.5" customHeight="1" x14ac:dyDescent="0.2">
      <c r="A19" s="56" t="s">
        <v>50</v>
      </c>
      <c r="B19" s="12" t="s">
        <v>8</v>
      </c>
      <c r="C19" s="12" t="s">
        <v>21</v>
      </c>
      <c r="D19" s="23">
        <v>39514</v>
      </c>
      <c r="E19" s="87">
        <v>5.9574800000000004E-2</v>
      </c>
      <c r="F19" s="25">
        <v>100</v>
      </c>
      <c r="G19" s="69">
        <v>0.28073120709557475</v>
      </c>
      <c r="H19" s="69">
        <v>6.7200729183351182</v>
      </c>
      <c r="I19" s="69">
        <v>0.68964833790894353</v>
      </c>
      <c r="J19" s="69">
        <v>2.431436081932925</v>
      </c>
      <c r="K19" s="69">
        <v>3.3224604324492812</v>
      </c>
      <c r="L19" s="110"/>
      <c r="M19" s="69">
        <v>3.4305205810028383</v>
      </c>
      <c r="N19" s="2"/>
      <c r="O19" s="2"/>
    </row>
    <row r="20" spans="1:15" ht="12.75" customHeight="1" x14ac:dyDescent="0.2">
      <c r="A20" s="56" t="s">
        <v>51</v>
      </c>
      <c r="B20" s="12" t="s">
        <v>8</v>
      </c>
      <c r="C20" s="12" t="s">
        <v>16</v>
      </c>
      <c r="D20" s="23">
        <v>39514</v>
      </c>
      <c r="E20" s="87">
        <v>0.65309890000000004</v>
      </c>
      <c r="F20" s="25">
        <v>1697</v>
      </c>
      <c r="G20" s="69">
        <v>-0.15296998190420519</v>
      </c>
      <c r="H20" s="69">
        <v>3.9281525504723858</v>
      </c>
      <c r="I20" s="69">
        <v>2.5095891994640018</v>
      </c>
      <c r="J20" s="69">
        <v>3.4563201406827559</v>
      </c>
      <c r="K20" s="69">
        <v>3.8082227948432301</v>
      </c>
      <c r="L20" s="110"/>
      <c r="M20" s="69">
        <v>4.4989555500301037</v>
      </c>
      <c r="N20" s="2"/>
      <c r="O20" s="2"/>
    </row>
    <row r="21" spans="1:15" ht="12.75" customHeight="1" x14ac:dyDescent="0.2">
      <c r="A21" s="56" t="s">
        <v>54</v>
      </c>
      <c r="B21" s="12" t="s">
        <v>8</v>
      </c>
      <c r="C21" s="12" t="s">
        <v>16</v>
      </c>
      <c r="D21" s="23">
        <v>42285</v>
      </c>
      <c r="E21" s="87">
        <v>2.8341249999999998E-2</v>
      </c>
      <c r="F21" s="25">
        <v>10</v>
      </c>
      <c r="G21" s="69">
        <v>-4.1667382246568518E-2</v>
      </c>
      <c r="H21" s="69"/>
      <c r="I21" s="69"/>
      <c r="J21" s="69"/>
      <c r="K21" s="69"/>
      <c r="L21" s="110"/>
      <c r="M21" s="69">
        <v>-1.1718299431150991</v>
      </c>
      <c r="N21" s="2"/>
      <c r="O21" s="2"/>
    </row>
    <row r="22" spans="1:15" ht="12.75" customHeight="1" x14ac:dyDescent="0.2">
      <c r="A22" s="53" t="s">
        <v>12</v>
      </c>
      <c r="B22" s="12" t="s">
        <v>8</v>
      </c>
      <c r="C22" s="12" t="s">
        <v>19</v>
      </c>
      <c r="D22" s="24">
        <v>40834</v>
      </c>
      <c r="E22" s="108">
        <v>7.0190000000000001</v>
      </c>
      <c r="F22" s="109">
        <v>5255</v>
      </c>
      <c r="G22" s="69">
        <v>0.4</v>
      </c>
      <c r="H22" s="69">
        <v>10.039999999999999</v>
      </c>
      <c r="I22" s="110">
        <v>0.81</v>
      </c>
      <c r="J22" s="110">
        <v>5.2</v>
      </c>
      <c r="K22" s="110">
        <v>4.92</v>
      </c>
      <c r="L22" s="110"/>
      <c r="M22" s="69">
        <v>4.88</v>
      </c>
      <c r="N22" s="74"/>
      <c r="O22" s="2"/>
    </row>
    <row r="23" spans="1:15" x14ac:dyDescent="0.2">
      <c r="A23" s="53" t="s">
        <v>31</v>
      </c>
      <c r="B23" s="12" t="s">
        <v>8</v>
      </c>
      <c r="C23" s="12" t="s">
        <v>16</v>
      </c>
      <c r="D23" s="24">
        <v>38245</v>
      </c>
      <c r="E23" s="87">
        <v>41.923622999999999</v>
      </c>
      <c r="F23" s="25">
        <v>36488</v>
      </c>
      <c r="G23" s="101">
        <v>0.37</v>
      </c>
      <c r="H23" s="101">
        <v>6.9</v>
      </c>
      <c r="I23" s="92">
        <v>1.88</v>
      </c>
      <c r="J23" s="101">
        <v>4.3499999999999996</v>
      </c>
      <c r="K23" s="92">
        <v>4.6399999999999997</v>
      </c>
      <c r="L23" s="92">
        <v>3.81</v>
      </c>
      <c r="M23" s="92">
        <v>4.95</v>
      </c>
      <c r="N23" s="2"/>
      <c r="O23" s="2"/>
    </row>
    <row r="24" spans="1:15" ht="12.75" customHeight="1" x14ac:dyDescent="0.2">
      <c r="A24" s="55" t="s">
        <v>13</v>
      </c>
      <c r="B24" s="22" t="s">
        <v>8</v>
      </c>
      <c r="C24" s="22" t="s">
        <v>20</v>
      </c>
      <c r="D24" s="23">
        <v>37834</v>
      </c>
      <c r="E24" s="111">
        <v>52.513113092718001</v>
      </c>
      <c r="F24" s="112">
        <v>46395</v>
      </c>
      <c r="G24" s="113">
        <v>5.6364022458899043E-2</v>
      </c>
      <c r="H24" s="113">
        <v>6.3284699753547891</v>
      </c>
      <c r="I24" s="113">
        <v>2.6715918523876558</v>
      </c>
      <c r="J24" s="113">
        <v>5.7003690957658337</v>
      </c>
      <c r="K24" s="13">
        <v>5.7919054176286844</v>
      </c>
      <c r="L24" s="110">
        <v>1.8858886009090581</v>
      </c>
      <c r="M24" s="13">
        <v>3.9130280604739331</v>
      </c>
      <c r="N24" s="2"/>
      <c r="O24" s="2"/>
    </row>
    <row r="25" spans="1:15" ht="12.75" customHeight="1" x14ac:dyDescent="0.2">
      <c r="A25" s="56" t="s">
        <v>28</v>
      </c>
      <c r="B25" s="22" t="s">
        <v>8</v>
      </c>
      <c r="C25" s="22" t="s">
        <v>25</v>
      </c>
      <c r="D25" s="23">
        <v>39078</v>
      </c>
      <c r="E25" s="111">
        <v>14.6234414649862</v>
      </c>
      <c r="F25" s="112">
        <v>17302</v>
      </c>
      <c r="G25" s="113">
        <v>5.1158846893573084E-2</v>
      </c>
      <c r="H25" s="113">
        <v>15.045701718470482</v>
      </c>
      <c r="I25" s="113">
        <v>3.4406180946268572</v>
      </c>
      <c r="J25" s="113">
        <v>8.7481796407725465</v>
      </c>
      <c r="K25" s="13">
        <v>8.2436945285343945</v>
      </c>
      <c r="L25" s="69">
        <v>0.77770873255933459</v>
      </c>
      <c r="M25" s="13">
        <v>0.86205501688538799</v>
      </c>
      <c r="N25" s="2"/>
      <c r="O25" s="2"/>
    </row>
    <row r="26" spans="1:15" ht="12.75" customHeight="1" x14ac:dyDescent="0.2">
      <c r="A26" s="30" t="s">
        <v>34</v>
      </c>
      <c r="B26" s="31" t="s">
        <v>8</v>
      </c>
      <c r="C26" s="31"/>
      <c r="D26" s="32"/>
      <c r="E26" s="62">
        <f>SUM(E17:E25)</f>
        <v>130.26568655770421</v>
      </c>
      <c r="F26" s="33">
        <f>SUM(F17:F25)</f>
        <v>130926</v>
      </c>
      <c r="G26" s="105">
        <f>($E$17*G17+$E$18*G18+$E$19*G19+$E$20*G20+$E$22*G22+$E$23*G23+$E$24*G24+$E$25*G25+$E$21*G21)/($E$26)</f>
        <v>0.20992045588776698</v>
      </c>
      <c r="H26" s="105">
        <f>($E$17*H17+$E$18*H18+$E$19*H19+$E$20*H20+$E$22*H22+$E$23*H23+$E$24*H24+$E$25*H25)/($E$26-$E$21)</f>
        <v>7.5715973471386473</v>
      </c>
      <c r="I26" s="105">
        <f>($E$17*I17+$E$18*I18+$E$19*I19+$E$20*I20+$E$22*I22+$E$23*I23+$E$24*I24+$E$25*I25)/($E$26-$E$21)</f>
        <v>2.2369258654326889</v>
      </c>
      <c r="J26" s="105">
        <f>($E$17*J17+$E$18*J18+$E$19*J19+$E$20*J20+$E$22*J22+$E$23*J23+$E$24*J24+$E$25*J25)/($E$26-$E$21)</f>
        <v>5.2947257204650295</v>
      </c>
      <c r="K26" s="105">
        <f>($E$17*K17+$E$18*K18+$E$19*K19+$E$20*K20+$E$22*K22+$E$23*K23+$E$24*K24+$E$25*K25)/($E$26-$E$21)</f>
        <v>5.513563032729496</v>
      </c>
      <c r="L26" s="106">
        <f>($E$17*L17+$E$24*L24+$E$23*L23+$E$25*L25)/($E$17+$E$24+$E$23+$E$25)</f>
        <v>2.5222989585010662</v>
      </c>
      <c r="M26" s="107">
        <f>($E$17*M17+$E$18*M18+$E$19*M19+$E$20*M20+$E$22*M22+$E$23*M23+$E$24*M24+$E$25*M25+$E$21*M21)/$E$26</f>
        <v>4.0785681506619547</v>
      </c>
    </row>
    <row r="27" spans="1:15" s="14" customFormat="1" ht="12.75" customHeight="1" x14ac:dyDescent="0.2">
      <c r="A27" s="51"/>
      <c r="B27" s="15"/>
      <c r="C27" s="15"/>
      <c r="D27" s="42"/>
      <c r="E27" s="64"/>
      <c r="F27" s="28"/>
      <c r="G27" s="73"/>
      <c r="H27" s="74"/>
      <c r="I27" s="74"/>
      <c r="J27" s="74"/>
      <c r="K27" s="74"/>
      <c r="L27" s="74"/>
      <c r="M27" s="75"/>
    </row>
    <row r="28" spans="1:15" ht="12.75" customHeight="1" x14ac:dyDescent="0.2">
      <c r="A28" s="56" t="s">
        <v>48</v>
      </c>
      <c r="B28" s="12" t="s">
        <v>9</v>
      </c>
      <c r="C28" s="12" t="s">
        <v>16</v>
      </c>
      <c r="D28" s="23">
        <v>38808</v>
      </c>
      <c r="E28" s="86">
        <v>1.047485690376569</v>
      </c>
      <c r="F28" s="59">
        <v>622</v>
      </c>
      <c r="G28" s="68">
        <v>0.58124745492333474</v>
      </c>
      <c r="H28" s="70">
        <v>5.4961082503626413</v>
      </c>
      <c r="I28" s="70">
        <v>0.89024302639288955</v>
      </c>
      <c r="J28" s="70">
        <v>1.2049112766695513</v>
      </c>
      <c r="K28" s="70">
        <v>2.436376595992984</v>
      </c>
      <c r="L28" s="70">
        <v>3.0155507155621653</v>
      </c>
      <c r="M28" s="85">
        <v>3.7328912586797713</v>
      </c>
    </row>
    <row r="29" spans="1:15" ht="12.75" customHeight="1" x14ac:dyDescent="0.2">
      <c r="A29" s="55" t="s">
        <v>14</v>
      </c>
      <c r="B29" s="22" t="s">
        <v>9</v>
      </c>
      <c r="C29" s="22" t="s">
        <v>20</v>
      </c>
      <c r="D29" s="23">
        <v>37816</v>
      </c>
      <c r="E29" s="111">
        <v>3.5914674877498798</v>
      </c>
      <c r="F29" s="112">
        <v>2296</v>
      </c>
      <c r="G29" s="13">
        <v>1.1644091711287885</v>
      </c>
      <c r="H29" s="13">
        <v>6.233693275372798</v>
      </c>
      <c r="I29" s="13">
        <v>2.0307233480745257</v>
      </c>
      <c r="J29" s="13">
        <v>3.0555156037450848</v>
      </c>
      <c r="K29" s="13">
        <v>2.793111967447226</v>
      </c>
      <c r="L29" s="110">
        <v>0.92839598477703067</v>
      </c>
      <c r="M29" s="13">
        <v>2.1647592697242368</v>
      </c>
    </row>
    <row r="30" spans="1:15" ht="12.75" customHeight="1" x14ac:dyDescent="0.2">
      <c r="A30" s="30" t="s">
        <v>34</v>
      </c>
      <c r="B30" s="31" t="s">
        <v>9</v>
      </c>
      <c r="C30" s="35"/>
      <c r="D30" s="36"/>
      <c r="E30" s="63">
        <f>SUM(E28:E29)</f>
        <v>4.6389531781264486</v>
      </c>
      <c r="F30" s="34">
        <f>SUM(F28:F29)</f>
        <v>2918</v>
      </c>
      <c r="G30" s="105">
        <f>($E$28*G28+$E$29*G29)/$E$30</f>
        <v>1.0327299906229481</v>
      </c>
      <c r="H30" s="106">
        <f t="shared" ref="H30:M30" si="0">($E$28*H28+$E$29*H29)/$E$30</f>
        <v>6.0671449767658654</v>
      </c>
      <c r="I30" s="106">
        <f t="shared" si="0"/>
        <v>1.773200417524047</v>
      </c>
      <c r="J30" s="106">
        <f t="shared" si="0"/>
        <v>2.6376451323851038</v>
      </c>
      <c r="K30" s="106">
        <f t="shared" si="0"/>
        <v>2.712560346747229</v>
      </c>
      <c r="L30" s="107">
        <f t="shared" si="0"/>
        <v>1.3996800504166333</v>
      </c>
      <c r="M30" s="107">
        <f t="shared" si="0"/>
        <v>2.5188468744014783</v>
      </c>
    </row>
    <row r="31" spans="1:15" s="14" customFormat="1" ht="12.75" customHeight="1" x14ac:dyDescent="0.2">
      <c r="A31" s="51"/>
      <c r="B31" s="15"/>
      <c r="C31" s="15"/>
      <c r="D31" s="42"/>
      <c r="E31" s="64"/>
      <c r="F31" s="28"/>
      <c r="G31" s="73"/>
      <c r="H31" s="71"/>
      <c r="I31" s="71"/>
      <c r="J31" s="71"/>
      <c r="K31" s="71"/>
      <c r="L31" s="71"/>
      <c r="M31" s="72"/>
    </row>
    <row r="32" spans="1:15" s="20" customFormat="1" ht="21" customHeight="1" x14ac:dyDescent="0.2">
      <c r="A32" s="218" t="s">
        <v>36</v>
      </c>
      <c r="B32" s="219"/>
      <c r="C32" s="219"/>
      <c r="D32" s="220"/>
      <c r="E32" s="63">
        <f>E30+E26</f>
        <v>134.90463973583067</v>
      </c>
      <c r="F32" s="34">
        <f>F30+F26</f>
        <v>133844</v>
      </c>
      <c r="G32" s="76">
        <f>($E$26*G26+$E$30*G30)/$E$32</f>
        <v>0.23821433009125531</v>
      </c>
      <c r="H32" s="76">
        <f>($E$26*H26+$E$30*H30)/$E$32</f>
        <v>7.5198638847570187</v>
      </c>
      <c r="I32" s="76">
        <f>($E$26*I26+$E$30*I30)/$E$32</f>
        <v>2.2209797820024497</v>
      </c>
      <c r="J32" s="76">
        <f t="shared" ref="J32:M32" si="1">($E$26*J26+$E$30*J30)/$E$32</f>
        <v>5.2033569398007895</v>
      </c>
      <c r="K32" s="76">
        <f t="shared" si="1"/>
        <v>5.4172452163999578</v>
      </c>
      <c r="L32" s="76">
        <f>($E$26*L26+$E$30*L30)/$E$32</f>
        <v>2.4836955675303702</v>
      </c>
      <c r="M32" s="76">
        <f t="shared" si="1"/>
        <v>4.0249341616036949</v>
      </c>
    </row>
    <row r="33" spans="1:13" s="20" customFormat="1" ht="26.25" customHeight="1" x14ac:dyDescent="0.2">
      <c r="A33" s="231" t="s">
        <v>37</v>
      </c>
      <c r="B33" s="231"/>
      <c r="C33" s="231"/>
      <c r="D33" s="231"/>
      <c r="E33" s="65">
        <f>SUM(E7,E14,E32)</f>
        <v>316.72256214309641</v>
      </c>
      <c r="F33" s="48">
        <f>SUM(F7,F14, F32)</f>
        <v>260580</v>
      </c>
      <c r="G33" s="137"/>
      <c r="H33" s="232"/>
      <c r="I33" s="233"/>
      <c r="J33" s="233"/>
      <c r="K33" s="233"/>
      <c r="L33" s="233"/>
      <c r="M33" s="234"/>
    </row>
    <row r="34" spans="1:13" s="21" customFormat="1" ht="10.5" customHeight="1" x14ac:dyDescent="0.2">
      <c r="A34" s="52"/>
      <c r="B34" s="43"/>
      <c r="C34" s="43"/>
      <c r="D34" s="43"/>
      <c r="E34" s="44"/>
      <c r="F34" s="28"/>
      <c r="G34" s="73"/>
      <c r="H34" s="73"/>
      <c r="I34" s="73"/>
      <c r="J34" s="73"/>
      <c r="K34" s="73"/>
      <c r="L34" s="73"/>
      <c r="M34" s="77"/>
    </row>
    <row r="35" spans="1:13" ht="22.5" customHeight="1" x14ac:dyDescent="0.2">
      <c r="A35" s="49" t="s">
        <v>22</v>
      </c>
      <c r="B35" s="45"/>
      <c r="C35" s="45"/>
      <c r="D35" s="45"/>
      <c r="E35" s="46"/>
      <c r="F35" s="47"/>
      <c r="G35" s="78"/>
      <c r="H35" s="94"/>
      <c r="I35" s="94"/>
      <c r="J35" s="94"/>
      <c r="K35" s="94"/>
      <c r="L35" s="94"/>
      <c r="M35" s="95"/>
    </row>
    <row r="36" spans="1:13" ht="39" customHeight="1" thickBot="1" x14ac:dyDescent="0.25">
      <c r="A36" s="57" t="s">
        <v>32</v>
      </c>
      <c r="B36" s="12" t="s">
        <v>8</v>
      </c>
      <c r="C36" s="12" t="s">
        <v>17</v>
      </c>
      <c r="D36" s="23">
        <v>36495</v>
      </c>
      <c r="E36" s="88">
        <v>65.021000000000001</v>
      </c>
      <c r="F36" s="89">
        <v>12818</v>
      </c>
      <c r="G36" s="90">
        <v>0.06</v>
      </c>
      <c r="H36" s="90">
        <v>3.98</v>
      </c>
      <c r="I36" s="90">
        <v>1.66</v>
      </c>
      <c r="J36" s="90">
        <v>2.98</v>
      </c>
      <c r="K36" s="90">
        <v>3.87</v>
      </c>
      <c r="L36" s="90">
        <v>3</v>
      </c>
      <c r="M36" s="91">
        <v>7.06</v>
      </c>
    </row>
    <row r="37" spans="1:13" ht="31.5" customHeight="1" x14ac:dyDescent="0.2">
      <c r="A37" s="201" t="s">
        <v>26</v>
      </c>
      <c r="B37" s="202"/>
      <c r="C37" s="202"/>
      <c r="D37" s="203"/>
      <c r="E37" s="96">
        <f>E33+E36</f>
        <v>381.74356214309643</v>
      </c>
      <c r="F37" s="97">
        <f>F33+F36</f>
        <v>273398</v>
      </c>
      <c r="G37" s="98"/>
      <c r="H37" s="99"/>
      <c r="I37" s="99"/>
      <c r="J37" s="99"/>
      <c r="K37" s="99"/>
      <c r="L37" s="99"/>
      <c r="M37" s="99"/>
    </row>
    <row r="38" spans="1:13" ht="41.25" customHeight="1" x14ac:dyDescent="0.2">
      <c r="A38" s="204" t="s">
        <v>44</v>
      </c>
      <c r="B38" s="205"/>
      <c r="C38" s="205"/>
      <c r="D38" s="205"/>
      <c r="E38" s="205"/>
      <c r="F38" s="205"/>
      <c r="G38" s="205"/>
      <c r="H38" s="205"/>
      <c r="I38" s="205"/>
      <c r="J38" s="205"/>
      <c r="K38" s="205"/>
      <c r="L38" s="205"/>
      <c r="M38" s="206"/>
    </row>
    <row r="39" spans="1:13" s="4" customFormat="1" ht="24" customHeight="1" x14ac:dyDescent="0.2">
      <c r="A39" s="207" t="s">
        <v>24</v>
      </c>
      <c r="B39" s="208"/>
      <c r="C39" s="208"/>
      <c r="D39" s="208"/>
      <c r="E39" s="208"/>
      <c r="F39" s="208"/>
      <c r="G39" s="208"/>
      <c r="H39" s="208"/>
      <c r="I39" s="208"/>
      <c r="J39" s="208"/>
      <c r="K39" s="208"/>
      <c r="L39" s="208"/>
      <c r="M39" s="209"/>
    </row>
    <row r="40" spans="1:13" s="4" customFormat="1" ht="24" customHeight="1" x14ac:dyDescent="0.2">
      <c r="A40" s="134" t="s">
        <v>42</v>
      </c>
      <c r="B40" s="135"/>
      <c r="C40" s="135"/>
      <c r="D40" s="135"/>
      <c r="E40" s="135"/>
      <c r="F40" s="135"/>
      <c r="G40" s="135"/>
      <c r="H40" s="135"/>
      <c r="I40" s="135"/>
      <c r="J40" s="135"/>
      <c r="K40" s="135"/>
      <c r="L40" s="135"/>
      <c r="M40" s="136"/>
    </row>
    <row r="41" spans="1:13" ht="22.5" customHeight="1" x14ac:dyDescent="0.2">
      <c r="B41" s="11"/>
      <c r="C41" s="11"/>
      <c r="D41" s="11"/>
      <c r="E41" s="210" t="s">
        <v>39</v>
      </c>
      <c r="F41" s="211"/>
      <c r="G41" s="79">
        <f>($E$14*G14+$E$26*G26+$E$30*G30+$E$36*G36)/$E$37</f>
        <v>0.14396787330573252</v>
      </c>
      <c r="H41" s="79">
        <f>($E$14*H14+$E$26*H26+$E$30*H30+$E$36*H36)/$E$37</f>
        <v>5.1921373457244968</v>
      </c>
      <c r="I41" s="79">
        <f t="shared" ref="I41:M41" si="2">($E$14*I14+$E$26*I26+$E$30*I30+$E$36*I36)/$E$37</f>
        <v>1.6674116018502372</v>
      </c>
      <c r="J41" s="79">
        <f t="shared" si="2"/>
        <v>3.8603369841546895</v>
      </c>
      <c r="K41" s="79">
        <f t="shared" si="2"/>
        <v>4.3451959164740428</v>
      </c>
      <c r="L41" s="79">
        <f t="shared" si="2"/>
        <v>2.9632012494639777</v>
      </c>
      <c r="M41" s="79">
        <f t="shared" si="2"/>
        <v>4.979907437106073</v>
      </c>
    </row>
    <row r="42" spans="1:13" ht="16.5" customHeight="1" x14ac:dyDescent="0.2">
      <c r="B42" s="10"/>
      <c r="C42" s="10"/>
      <c r="D42" s="10"/>
      <c r="E42" s="16"/>
      <c r="F42" s="100" t="s">
        <v>45</v>
      </c>
      <c r="G42" s="80"/>
      <c r="H42" s="80">
        <f>H41-'Dec-2016'!H41</f>
        <v>1.8171106671114154</v>
      </c>
      <c r="I42" s="80">
        <f>I41-'Dec-2016'!I41</f>
        <v>-1.1706333445091439</v>
      </c>
      <c r="J42" s="80">
        <f>J41-'Dec-2016'!J41</f>
        <v>0.10043793575748738</v>
      </c>
      <c r="K42" s="80">
        <f>K41-'Dec-2016'!K41</f>
        <v>-0.41676214503799081</v>
      </c>
      <c r="L42" s="80">
        <f>L41-'Dec-2016'!L41</f>
        <v>-9.6563483720889742E-2</v>
      </c>
      <c r="M42" s="80">
        <f>M41-'Dec-2016'!M41</f>
        <v>4.4734988993850422E-2</v>
      </c>
    </row>
    <row r="43" spans="1:13" x14ac:dyDescent="0.2">
      <c r="E43" s="17"/>
      <c r="F43" s="60"/>
      <c r="G43" s="60"/>
      <c r="H43" s="9"/>
      <c r="I43" s="9"/>
      <c r="J43" s="9"/>
      <c r="K43" s="9"/>
      <c r="L43" s="9"/>
      <c r="M43" s="9"/>
    </row>
    <row r="44" spans="1:13" x14ac:dyDescent="0.2">
      <c r="E44" s="18"/>
      <c r="F44" s="60"/>
      <c r="G44" s="60"/>
      <c r="H44" s="6"/>
      <c r="I44" s="6"/>
      <c r="J44" s="6"/>
      <c r="K44" s="6"/>
      <c r="L44" s="6"/>
      <c r="M44" s="6"/>
    </row>
    <row r="45" spans="1:13" x14ac:dyDescent="0.2">
      <c r="H45" s="7"/>
      <c r="I45" s="6"/>
      <c r="J45" s="6"/>
      <c r="K45" s="6"/>
      <c r="L45" s="6"/>
      <c r="M45" s="6"/>
    </row>
    <row r="46" spans="1:13" x14ac:dyDescent="0.2">
      <c r="A46" s="20" t="s">
        <v>59</v>
      </c>
      <c r="B46" s="81"/>
      <c r="C46" s="81"/>
      <c r="D46" s="20"/>
      <c r="E46" s="82">
        <f>E37-'Dec-2016'!E37</f>
        <v>1.147149961839375</v>
      </c>
      <c r="F46" s="83">
        <f>E46/'Dec-2016'!E37</f>
        <v>3.0140850652397924E-3</v>
      </c>
      <c r="H46" s="6"/>
      <c r="I46" s="6"/>
      <c r="J46" s="6"/>
      <c r="K46" s="6"/>
      <c r="L46" s="6"/>
      <c r="M46" s="6"/>
    </row>
    <row r="47" spans="1:13" x14ac:dyDescent="0.2">
      <c r="A47" s="20" t="s">
        <v>60</v>
      </c>
      <c r="B47" s="81"/>
      <c r="C47" s="81"/>
      <c r="D47" s="20"/>
      <c r="E47" s="84">
        <f>F37-'Dec-2016'!F37</f>
        <v>1161</v>
      </c>
      <c r="F47" s="83">
        <f>E47/'Dec-2016'!F37</f>
        <v>4.2646664487193146E-3</v>
      </c>
      <c r="H47" s="5"/>
      <c r="I47" s="5"/>
      <c r="J47" s="5"/>
      <c r="K47" s="5"/>
      <c r="L47" s="5"/>
      <c r="M47" s="5"/>
    </row>
  </sheetData>
  <mergeCells count="21">
    <mergeCell ref="A16:M16"/>
    <mergeCell ref="A1:M1"/>
    <mergeCell ref="A2:A3"/>
    <mergeCell ref="B2:B3"/>
    <mergeCell ref="C2:C3"/>
    <mergeCell ref="D2:D3"/>
    <mergeCell ref="E2:E3"/>
    <mergeCell ref="F2:F3"/>
    <mergeCell ref="G2:M2"/>
    <mergeCell ref="A4:M4"/>
    <mergeCell ref="A5:M5"/>
    <mergeCell ref="A7:D7"/>
    <mergeCell ref="A9:M9"/>
    <mergeCell ref="A14:D14"/>
    <mergeCell ref="E41:F41"/>
    <mergeCell ref="A32:D32"/>
    <mergeCell ref="A33:D33"/>
    <mergeCell ref="H33:M33"/>
    <mergeCell ref="A37:D37"/>
    <mergeCell ref="A38:M38"/>
    <mergeCell ref="A39:M39"/>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zoomScaleNormal="100" workbookViewId="0">
      <pane ySplit="3" topLeftCell="A19" activePane="bottomLeft" state="frozen"/>
      <selection pane="bottomLeft" activeCell="K42" sqref="K42"/>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235" t="s">
        <v>61</v>
      </c>
      <c r="B1" s="235"/>
      <c r="C1" s="235"/>
      <c r="D1" s="235"/>
      <c r="E1" s="235"/>
      <c r="F1" s="235"/>
      <c r="G1" s="235"/>
      <c r="H1" s="235"/>
      <c r="I1" s="235"/>
      <c r="J1" s="235"/>
      <c r="K1" s="235"/>
      <c r="L1" s="235"/>
      <c r="M1" s="235"/>
    </row>
    <row r="2" spans="1:13" ht="24" customHeight="1" x14ac:dyDescent="0.2">
      <c r="A2" s="236" t="s">
        <v>0</v>
      </c>
      <c r="B2" s="237" t="s">
        <v>10</v>
      </c>
      <c r="C2" s="238" t="s">
        <v>15</v>
      </c>
      <c r="D2" s="239" t="s">
        <v>29</v>
      </c>
      <c r="E2" s="240" t="s">
        <v>43</v>
      </c>
      <c r="F2" s="241" t="s">
        <v>1</v>
      </c>
      <c r="G2" s="242" t="s">
        <v>2</v>
      </c>
      <c r="H2" s="243"/>
      <c r="I2" s="243"/>
      <c r="J2" s="243"/>
      <c r="K2" s="243"/>
      <c r="L2" s="243"/>
      <c r="M2" s="244"/>
    </row>
    <row r="3" spans="1:13" ht="42.75" customHeight="1" x14ac:dyDescent="0.2">
      <c r="A3" s="236"/>
      <c r="B3" s="237"/>
      <c r="C3" s="238"/>
      <c r="D3" s="239"/>
      <c r="E3" s="240"/>
      <c r="F3" s="241"/>
      <c r="G3" s="67" t="s">
        <v>40</v>
      </c>
      <c r="H3" s="138" t="s">
        <v>3</v>
      </c>
      <c r="I3" s="138" t="s">
        <v>4</v>
      </c>
      <c r="J3" s="138" t="s">
        <v>5</v>
      </c>
      <c r="K3" s="138" t="s">
        <v>6</v>
      </c>
      <c r="L3" s="66" t="s">
        <v>41</v>
      </c>
      <c r="M3" s="139" t="s">
        <v>7</v>
      </c>
    </row>
    <row r="4" spans="1:13" ht="26.25" customHeight="1" x14ac:dyDescent="0.2">
      <c r="A4" s="221" t="s">
        <v>38</v>
      </c>
      <c r="B4" s="222"/>
      <c r="C4" s="222"/>
      <c r="D4" s="222"/>
      <c r="E4" s="222"/>
      <c r="F4" s="222"/>
      <c r="G4" s="222"/>
      <c r="H4" s="222"/>
      <c r="I4" s="222"/>
      <c r="J4" s="222"/>
      <c r="K4" s="222"/>
      <c r="L4" s="222"/>
      <c r="M4" s="223"/>
    </row>
    <row r="5" spans="1:13" ht="23.25" customHeight="1" x14ac:dyDescent="0.2">
      <c r="A5" s="224" t="s">
        <v>53</v>
      </c>
      <c r="B5" s="225"/>
      <c r="C5" s="225"/>
      <c r="D5" s="225"/>
      <c r="E5" s="225"/>
      <c r="F5" s="225"/>
      <c r="G5" s="225"/>
      <c r="H5" s="225"/>
      <c r="I5" s="225"/>
      <c r="J5" s="225"/>
      <c r="K5" s="225"/>
      <c r="L5" s="225"/>
      <c r="M5" s="226"/>
    </row>
    <row r="6" spans="1:13" x14ac:dyDescent="0.2">
      <c r="A6" s="53" t="s">
        <v>52</v>
      </c>
      <c r="B6" s="12" t="s">
        <v>8</v>
      </c>
      <c r="C6" s="123">
        <v>0</v>
      </c>
      <c r="D6" s="23">
        <v>42285</v>
      </c>
      <c r="E6" s="86">
        <v>5.2097000000000005E-4</v>
      </c>
      <c r="F6" s="59">
        <v>2</v>
      </c>
      <c r="G6" s="68">
        <v>-0.25339406903335249</v>
      </c>
      <c r="H6" s="85">
        <v>-2.8401293267844019</v>
      </c>
      <c r="I6" s="85"/>
      <c r="J6" s="85"/>
      <c r="K6" s="85"/>
      <c r="L6" s="85"/>
      <c r="M6" s="85">
        <v>-2.7654496994254152</v>
      </c>
    </row>
    <row r="7" spans="1:13" ht="21" customHeight="1" x14ac:dyDescent="0.2">
      <c r="A7" s="212" t="s">
        <v>55</v>
      </c>
      <c r="B7" s="213"/>
      <c r="C7" s="213"/>
      <c r="D7" s="214"/>
      <c r="E7" s="130">
        <f>SUM(E6:E6)</f>
        <v>5.2097000000000005E-4</v>
      </c>
      <c r="F7" s="131">
        <f>SUM(F6:F6)</f>
        <v>2</v>
      </c>
      <c r="G7" s="102">
        <f>G6</f>
        <v>-0.25339406903335249</v>
      </c>
      <c r="H7" s="102">
        <f>H6</f>
        <v>-2.8401293267844019</v>
      </c>
      <c r="I7" s="103"/>
      <c r="J7" s="103"/>
      <c r="K7" s="103"/>
      <c r="L7" s="103"/>
      <c r="M7" s="104">
        <f>M6</f>
        <v>-2.7654496994254152</v>
      </c>
    </row>
    <row r="8" spans="1:13" x14ac:dyDescent="0.2">
      <c r="A8" s="118"/>
      <c r="B8" s="119"/>
      <c r="C8" s="119"/>
      <c r="D8" s="120"/>
      <c r="E8" s="121"/>
      <c r="F8" s="122"/>
      <c r="G8" s="114"/>
      <c r="H8" s="114"/>
      <c r="I8" s="114"/>
      <c r="J8" s="114"/>
      <c r="K8" s="115"/>
      <c r="L8" s="116"/>
      <c r="M8" s="117"/>
    </row>
    <row r="9" spans="1:13" ht="23.25" customHeight="1" x14ac:dyDescent="0.2">
      <c r="A9" s="227" t="s">
        <v>33</v>
      </c>
      <c r="B9" s="228"/>
      <c r="C9" s="228"/>
      <c r="D9" s="228"/>
      <c r="E9" s="228"/>
      <c r="F9" s="228"/>
      <c r="G9" s="228"/>
      <c r="H9" s="228"/>
      <c r="I9" s="228"/>
      <c r="J9" s="228"/>
      <c r="K9" s="228"/>
      <c r="L9" s="228"/>
      <c r="M9" s="229"/>
    </row>
    <row r="10" spans="1:13" s="14" customFormat="1" x14ac:dyDescent="0.2">
      <c r="A10" s="53" t="s">
        <v>46</v>
      </c>
      <c r="B10" s="12" t="s">
        <v>8</v>
      </c>
      <c r="C10" s="12" t="s">
        <v>23</v>
      </c>
      <c r="D10" s="23">
        <v>36433</v>
      </c>
      <c r="E10" s="86">
        <v>27.873344720000002</v>
      </c>
      <c r="F10" s="59">
        <v>29857</v>
      </c>
      <c r="G10" s="68">
        <v>1.1768189078337816</v>
      </c>
      <c r="H10" s="85">
        <v>5.480353353770151</v>
      </c>
      <c r="I10" s="85">
        <v>1.1464477050487698</v>
      </c>
      <c r="J10" s="85">
        <v>2.4934128674615419</v>
      </c>
      <c r="K10" s="85">
        <v>3.6076969682001359</v>
      </c>
      <c r="L10" s="85">
        <v>2.988992541364266</v>
      </c>
      <c r="M10" s="85">
        <v>5.2302155684136098</v>
      </c>
    </row>
    <row r="11" spans="1:13" s="2" customFormat="1" ht="12.75" customHeight="1" x14ac:dyDescent="0.2">
      <c r="A11" s="53" t="s">
        <v>27</v>
      </c>
      <c r="B11" s="12" t="s">
        <v>8</v>
      </c>
      <c r="C11" s="12" t="s">
        <v>18</v>
      </c>
      <c r="D11" s="24">
        <v>40834</v>
      </c>
      <c r="E11" s="108">
        <v>13.164999999999999</v>
      </c>
      <c r="F11" s="109">
        <v>9023</v>
      </c>
      <c r="G11" s="69">
        <v>1.07</v>
      </c>
      <c r="H11" s="69">
        <v>4.41</v>
      </c>
      <c r="I11" s="69">
        <v>-0.05</v>
      </c>
      <c r="J11" s="69">
        <v>2.88</v>
      </c>
      <c r="K11" s="69">
        <v>3.08</v>
      </c>
      <c r="L11" s="69"/>
      <c r="M11" s="70">
        <v>3.45</v>
      </c>
    </row>
    <row r="12" spans="1:13" s="2" customFormat="1" ht="12.75" customHeight="1" x14ac:dyDescent="0.2">
      <c r="A12" s="53" t="s">
        <v>30</v>
      </c>
      <c r="B12" s="12" t="s">
        <v>8</v>
      </c>
      <c r="C12" s="12" t="s">
        <v>18</v>
      </c>
      <c r="D12" s="24">
        <v>36738</v>
      </c>
      <c r="E12" s="87">
        <v>96.097089999999994</v>
      </c>
      <c r="F12" s="25">
        <v>48426</v>
      </c>
      <c r="G12" s="101">
        <v>1.35</v>
      </c>
      <c r="H12" s="101">
        <v>5.53</v>
      </c>
      <c r="I12" s="92">
        <v>1.0900000000000001</v>
      </c>
      <c r="J12" s="92">
        <v>4.07</v>
      </c>
      <c r="K12" s="101">
        <v>3.61</v>
      </c>
      <c r="L12" s="101">
        <v>3.89</v>
      </c>
      <c r="M12" s="101">
        <v>4.7</v>
      </c>
    </row>
    <row r="13" spans="1:13" ht="12.75" customHeight="1" x14ac:dyDescent="0.2">
      <c r="A13" s="54" t="s">
        <v>11</v>
      </c>
      <c r="B13" s="26" t="s">
        <v>8</v>
      </c>
      <c r="C13" s="26" t="s">
        <v>18</v>
      </c>
      <c r="D13" s="27">
        <v>37816</v>
      </c>
      <c r="E13" s="111">
        <v>47.0198038867062</v>
      </c>
      <c r="F13" s="112">
        <v>39769</v>
      </c>
      <c r="G13" s="113">
        <v>0.5064269653509923</v>
      </c>
      <c r="H13" s="113">
        <v>1.9494824025727997</v>
      </c>
      <c r="I13" s="113">
        <v>0.59774296396486459</v>
      </c>
      <c r="J13" s="113">
        <v>3.2205530908533397</v>
      </c>
      <c r="K13" s="13">
        <v>3.6982573208445668</v>
      </c>
      <c r="L13" s="110">
        <v>3.0467134104849469</v>
      </c>
      <c r="M13" s="13">
        <v>2.9178391781903956</v>
      </c>
    </row>
    <row r="14" spans="1:13" s="20" customFormat="1" ht="23.25" customHeight="1" x14ac:dyDescent="0.2">
      <c r="A14" s="215" t="s">
        <v>35</v>
      </c>
      <c r="B14" s="216"/>
      <c r="C14" s="216"/>
      <c r="D14" s="217"/>
      <c r="E14" s="58">
        <f>SUM(E10:E13)</f>
        <v>184.15523860670618</v>
      </c>
      <c r="F14" s="41">
        <f>SUM(F10:F13)</f>
        <v>127075</v>
      </c>
      <c r="G14" s="102">
        <f>($E$10*G10+$E$11*G11+$E$12*G12+$E$13*G13+$E$36*G36)/($E$14+$E$36)</f>
        <v>1.0388790559661916</v>
      </c>
      <c r="H14" s="103">
        <f>($E$10*H10+$E$11*H11+$E$12*H12+$E$13*H13+$E$36*H36)/($E$14+$E$36)</f>
        <v>4.6679616105735287</v>
      </c>
      <c r="I14" s="103">
        <f>($E$10*I10+$E$11*I11+$E$12*I12+$E$13*I13+$E$36*I36)/($E$14+$E$36)</f>
        <v>1.0539307829559408</v>
      </c>
      <c r="J14" s="103">
        <f>($E$10*J10+$E$11*J11+$E$12*J12+$E$13*J13+$E$36*J36)/($E$14+$E$36)</f>
        <v>3.3876622368534735</v>
      </c>
      <c r="K14" s="103">
        <f>($E$10*K10+$E$11*K11+$E$12*K12+$E$13*K13+$E$36*K36)/($E$14+$E$36)</f>
        <v>3.648353034107934</v>
      </c>
      <c r="L14" s="103">
        <f>($E$10*L10+$E$12*L12+$E$13*L13+$E$36*L36)/($E$10+$E$12+$E$13+$E$36)</f>
        <v>3.4165734062460515</v>
      </c>
      <c r="M14" s="104">
        <f>($E$10*M10+$E$11*M11+$E$12*M12+$E$13*M13+$E$36*M36)/($E$14+$E$36)</f>
        <v>5.0069123004772305</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230" t="s">
        <v>34</v>
      </c>
      <c r="B16" s="230"/>
      <c r="C16" s="230"/>
      <c r="D16" s="230"/>
      <c r="E16" s="230"/>
      <c r="F16" s="230"/>
      <c r="G16" s="230"/>
      <c r="H16" s="230"/>
      <c r="I16" s="230"/>
      <c r="J16" s="230"/>
      <c r="K16" s="230"/>
      <c r="L16" s="230"/>
      <c r="M16" s="230"/>
    </row>
    <row r="17" spans="1:15" x14ac:dyDescent="0.2">
      <c r="A17" s="56" t="s">
        <v>47</v>
      </c>
      <c r="B17" s="12" t="s">
        <v>8</v>
      </c>
      <c r="C17" s="12" t="s">
        <v>16</v>
      </c>
      <c r="D17" s="23">
        <v>36606</v>
      </c>
      <c r="E17" s="86">
        <v>13.150293609999999</v>
      </c>
      <c r="F17" s="59">
        <v>23168</v>
      </c>
      <c r="G17" s="68">
        <v>1.5942428522233834</v>
      </c>
      <c r="H17" s="85">
        <v>6.9200384641255885</v>
      </c>
      <c r="I17" s="85">
        <v>1.0111509646075101</v>
      </c>
      <c r="J17" s="85">
        <v>3.0426864053439306</v>
      </c>
      <c r="K17" s="85">
        <v>4.4784164772902813</v>
      </c>
      <c r="L17" s="85">
        <v>3.050077691589026</v>
      </c>
      <c r="M17" s="85">
        <v>5.1513816655070155</v>
      </c>
    </row>
    <row r="18" spans="1:15" x14ac:dyDescent="0.2">
      <c r="A18" s="56" t="s">
        <v>49</v>
      </c>
      <c r="B18" s="12" t="s">
        <v>8</v>
      </c>
      <c r="C18" s="12" t="s">
        <v>17</v>
      </c>
      <c r="D18" s="23">
        <v>36091</v>
      </c>
      <c r="E18" s="87">
        <v>0.40815583</v>
      </c>
      <c r="F18" s="25">
        <v>491</v>
      </c>
      <c r="G18" s="69">
        <v>0.10754870118363513</v>
      </c>
      <c r="H18" s="69">
        <v>3.3308187746256657</v>
      </c>
      <c r="I18" s="69">
        <v>1.1349087350851494</v>
      </c>
      <c r="J18" s="69">
        <v>3.5607086486088679</v>
      </c>
      <c r="K18" s="69">
        <v>4.3241786370943336</v>
      </c>
      <c r="L18" s="110"/>
      <c r="M18" s="69">
        <v>4.367226651788636</v>
      </c>
      <c r="N18" s="2"/>
      <c r="O18" s="2"/>
    </row>
    <row r="19" spans="1:15" ht="13.5" customHeight="1" x14ac:dyDescent="0.2">
      <c r="A19" s="56" t="s">
        <v>50</v>
      </c>
      <c r="B19" s="12" t="s">
        <v>8</v>
      </c>
      <c r="C19" s="12" t="s">
        <v>21</v>
      </c>
      <c r="D19" s="23">
        <v>39514</v>
      </c>
      <c r="E19" s="87">
        <v>6.0567040000000003E-2</v>
      </c>
      <c r="F19" s="25">
        <v>100</v>
      </c>
      <c r="G19" s="69">
        <v>1.8244058277109731</v>
      </c>
      <c r="H19" s="69">
        <v>9.0326656596566579</v>
      </c>
      <c r="I19" s="69">
        <v>0.71605005771160357</v>
      </c>
      <c r="J19" s="69">
        <v>2.5156534500662131</v>
      </c>
      <c r="K19" s="69">
        <v>3.5717246919740209</v>
      </c>
      <c r="L19" s="110"/>
      <c r="M19" s="69">
        <v>3.581982910486281</v>
      </c>
      <c r="N19" s="2"/>
      <c r="O19" s="2"/>
    </row>
    <row r="20" spans="1:15" ht="12.75" customHeight="1" x14ac:dyDescent="0.2">
      <c r="A20" s="56" t="s">
        <v>51</v>
      </c>
      <c r="B20" s="12" t="s">
        <v>8</v>
      </c>
      <c r="C20" s="12" t="s">
        <v>16</v>
      </c>
      <c r="D20" s="23">
        <v>39514</v>
      </c>
      <c r="E20" s="87">
        <v>0.65457989999999999</v>
      </c>
      <c r="F20" s="25">
        <v>1696</v>
      </c>
      <c r="G20" s="69">
        <v>0.65161806058195992</v>
      </c>
      <c r="H20" s="69">
        <v>4.9856853878212481</v>
      </c>
      <c r="I20" s="69">
        <v>2.4577538967619716</v>
      </c>
      <c r="J20" s="69">
        <v>3.5113121360605959</v>
      </c>
      <c r="K20" s="69">
        <v>3.9852168011538236</v>
      </c>
      <c r="L20" s="110"/>
      <c r="M20" s="69">
        <v>4.555009268790311</v>
      </c>
      <c r="N20" s="2"/>
      <c r="O20" s="2"/>
    </row>
    <row r="21" spans="1:15" ht="12.75" customHeight="1" x14ac:dyDescent="0.2">
      <c r="A21" s="56" t="s">
        <v>54</v>
      </c>
      <c r="B21" s="12" t="s">
        <v>8</v>
      </c>
      <c r="C21" s="12" t="s">
        <v>16</v>
      </c>
      <c r="D21" s="23">
        <v>42285</v>
      </c>
      <c r="E21" s="87">
        <v>2.873765E-2</v>
      </c>
      <c r="F21" s="25">
        <v>10</v>
      </c>
      <c r="G21" s="69">
        <v>2.4642401727725805E-2</v>
      </c>
      <c r="H21" s="69"/>
      <c r="I21" s="69"/>
      <c r="J21" s="69"/>
      <c r="K21" s="69"/>
      <c r="L21" s="110"/>
      <c r="M21" s="69">
        <v>-1.0155193697494402</v>
      </c>
      <c r="N21" s="2"/>
      <c r="O21" s="2"/>
    </row>
    <row r="22" spans="1:15" ht="12.75" customHeight="1" x14ac:dyDescent="0.2">
      <c r="A22" s="53" t="s">
        <v>12</v>
      </c>
      <c r="B22" s="12" t="s">
        <v>8</v>
      </c>
      <c r="C22" s="12" t="s">
        <v>19</v>
      </c>
      <c r="D22" s="24">
        <v>40834</v>
      </c>
      <c r="E22" s="108">
        <v>7.2990000000000004</v>
      </c>
      <c r="F22" s="109">
        <v>5324</v>
      </c>
      <c r="G22" s="69">
        <v>2.57</v>
      </c>
      <c r="H22" s="69">
        <v>11.45</v>
      </c>
      <c r="I22" s="110">
        <v>0.02</v>
      </c>
      <c r="J22" s="110">
        <v>5.39</v>
      </c>
      <c r="K22" s="110">
        <v>4.9400000000000004</v>
      </c>
      <c r="L22" s="110"/>
      <c r="M22" s="69">
        <v>5.23</v>
      </c>
      <c r="N22" s="74"/>
      <c r="O22" s="2"/>
    </row>
    <row r="23" spans="1:15" x14ac:dyDescent="0.2">
      <c r="A23" s="53" t="s">
        <v>31</v>
      </c>
      <c r="B23" s="12" t="s">
        <v>8</v>
      </c>
      <c r="C23" s="12" t="s">
        <v>16</v>
      </c>
      <c r="D23" s="24">
        <v>38245</v>
      </c>
      <c r="E23" s="87">
        <v>42.617790999999997</v>
      </c>
      <c r="F23" s="25">
        <v>36572</v>
      </c>
      <c r="G23" s="101">
        <v>1.82</v>
      </c>
      <c r="H23" s="101">
        <v>7.8</v>
      </c>
      <c r="I23" s="92">
        <v>1.34</v>
      </c>
      <c r="J23" s="101">
        <v>5.14</v>
      </c>
      <c r="K23" s="92">
        <v>4.63</v>
      </c>
      <c r="L23" s="92">
        <v>3.93</v>
      </c>
      <c r="M23" s="92">
        <v>5.04</v>
      </c>
      <c r="N23" s="2"/>
      <c r="O23" s="2"/>
    </row>
    <row r="24" spans="1:15" ht="12.75" customHeight="1" x14ac:dyDescent="0.2">
      <c r="A24" s="55" t="s">
        <v>13</v>
      </c>
      <c r="B24" s="22" t="s">
        <v>8</v>
      </c>
      <c r="C24" s="22" t="s">
        <v>20</v>
      </c>
      <c r="D24" s="23">
        <v>37834</v>
      </c>
      <c r="E24" s="111">
        <v>54.196039533668902</v>
      </c>
      <c r="F24" s="112">
        <v>46919</v>
      </c>
      <c r="G24" s="113">
        <v>1.9773668950587631</v>
      </c>
      <c r="H24" s="113">
        <v>8.7847072260711645</v>
      </c>
      <c r="I24" s="113">
        <v>2.1822270764793927</v>
      </c>
      <c r="J24" s="113">
        <v>5.8581218355345133</v>
      </c>
      <c r="K24" s="13">
        <v>5.6566648409125841</v>
      </c>
      <c r="L24" s="110">
        <v>2.1190949961701344</v>
      </c>
      <c r="M24" s="13">
        <v>4.0359810643550986</v>
      </c>
      <c r="N24" s="2"/>
      <c r="O24" s="2"/>
    </row>
    <row r="25" spans="1:15" ht="12.75" customHeight="1" x14ac:dyDescent="0.2">
      <c r="A25" s="56" t="s">
        <v>28</v>
      </c>
      <c r="B25" s="22" t="s">
        <v>8</v>
      </c>
      <c r="C25" s="22" t="s">
        <v>25</v>
      </c>
      <c r="D25" s="23">
        <v>39078</v>
      </c>
      <c r="E25" s="111">
        <v>15.3154485972264</v>
      </c>
      <c r="F25" s="112">
        <v>17499</v>
      </c>
      <c r="G25" s="113">
        <v>3.7874741000966772</v>
      </c>
      <c r="H25" s="113">
        <v>19.796829845287476</v>
      </c>
      <c r="I25" s="113">
        <v>2.4573060315966622</v>
      </c>
      <c r="J25" s="113">
        <v>9.3178784642508283</v>
      </c>
      <c r="K25" s="13">
        <v>8.2282874081023305</v>
      </c>
      <c r="L25" s="69">
        <v>1.1439382567280498</v>
      </c>
      <c r="M25" s="13">
        <v>1.2192958178247615</v>
      </c>
      <c r="N25" s="2"/>
      <c r="O25" s="2"/>
    </row>
    <row r="26" spans="1:15" ht="12.75" customHeight="1" x14ac:dyDescent="0.2">
      <c r="A26" s="30" t="s">
        <v>34</v>
      </c>
      <c r="B26" s="31" t="s">
        <v>8</v>
      </c>
      <c r="C26" s="31"/>
      <c r="D26" s="32"/>
      <c r="E26" s="62">
        <f>SUM(E17:E25)</f>
        <v>133.7306131608953</v>
      </c>
      <c r="F26" s="33">
        <f>SUM(F17:F25)</f>
        <v>131779</v>
      </c>
      <c r="G26" s="105">
        <f>($E$17*G17+$E$18*G18+$E$19*G19+$E$20*G20+$E$22*G22+$E$23*G23+$E$24*G24+$E$25*G25+$E$21*G21)/($E$26)</f>
        <v>2.1165051409894127</v>
      </c>
      <c r="H26" s="105">
        <f>($E$17*H17+$E$18*H18+$E$19*H19+$E$20*H20+$E$22*H22+$E$23*H23+$E$24*H24+$E$25*H25)/($E$26-$E$21)</f>
        <v>9.6592259968435954</v>
      </c>
      <c r="I26" s="105">
        <f>($E$17*I17+$E$18*I18+$E$19*I19+$E$20*I20+$E$22*I22+$E$23*I23+$E$24*I24+$E$25*I25)/($E$26-$E$21)</f>
        <v>1.7095418086494072</v>
      </c>
      <c r="J26" s="105">
        <f>($E$17*J17+$E$18*J18+$E$19*J19+$E$20*J20+$E$22*J22+$E$23*J23+$E$24*J24+$E$25*J25)/($E$26-$E$21)</f>
        <v>5.7030455832408622</v>
      </c>
      <c r="K26" s="105">
        <f>($E$17*K17+$E$18*K18+$E$19*K19+$E$20*K20+$E$22*K22+$E$23*K23+$E$24*K24+$E$25*K25)/($E$26-$E$21)</f>
        <v>5.4557841888444818</v>
      </c>
      <c r="L26" s="106">
        <f>($E$17*L17+$E$24*L24+$E$23*L23+$E$25*L25)/($E$17+$E$24+$E$23+$E$25)</f>
        <v>2.7136412754869434</v>
      </c>
      <c r="M26" s="107">
        <f>($E$17*M17+$E$18*M18+$E$19*M19+$E$20*M20+$E$22*M22+$E$23*M23+$E$24*M24+$E$25*M25+$E$21*M21)/$E$26</f>
        <v>4.2104776869399654</v>
      </c>
    </row>
    <row r="27" spans="1:15" s="14" customFormat="1" ht="12.75" customHeight="1" x14ac:dyDescent="0.2">
      <c r="A27" s="51"/>
      <c r="B27" s="15"/>
      <c r="C27" s="15"/>
      <c r="D27" s="42"/>
      <c r="E27" s="64"/>
      <c r="F27" s="28"/>
      <c r="G27" s="73"/>
      <c r="H27" s="74"/>
      <c r="I27" s="74"/>
      <c r="J27" s="74"/>
      <c r="K27" s="74"/>
      <c r="L27" s="74"/>
      <c r="M27" s="75"/>
    </row>
    <row r="28" spans="1:15" ht="12.75" customHeight="1" x14ac:dyDescent="0.2">
      <c r="A28" s="56" t="s">
        <v>48</v>
      </c>
      <c r="B28" s="12" t="s">
        <v>9</v>
      </c>
      <c r="C28" s="12" t="s">
        <v>16</v>
      </c>
      <c r="D28" s="23">
        <v>38808</v>
      </c>
      <c r="E28" s="86">
        <v>1.0733684061526845</v>
      </c>
      <c r="F28" s="59">
        <v>619</v>
      </c>
      <c r="G28" s="68">
        <v>1.5998657300955916</v>
      </c>
      <c r="H28" s="70">
        <v>5.6518682433082557</v>
      </c>
      <c r="I28" s="70">
        <v>1.090842629438904</v>
      </c>
      <c r="J28" s="70">
        <v>1.1134146388704469</v>
      </c>
      <c r="K28" s="70">
        <v>2.1508752583716761</v>
      </c>
      <c r="L28" s="70">
        <v>3.0321467168465066</v>
      </c>
      <c r="M28" s="85">
        <v>3.8026508166847828</v>
      </c>
    </row>
    <row r="29" spans="1:15" ht="12.75" customHeight="1" x14ac:dyDescent="0.2">
      <c r="A29" s="55" t="s">
        <v>14</v>
      </c>
      <c r="B29" s="22" t="s">
        <v>9</v>
      </c>
      <c r="C29" s="22" t="s">
        <v>20</v>
      </c>
      <c r="D29" s="23">
        <v>37816</v>
      </c>
      <c r="E29" s="111">
        <v>3.9130065085277002</v>
      </c>
      <c r="F29" s="112">
        <v>2303</v>
      </c>
      <c r="G29" s="13">
        <v>2.5546209956867072</v>
      </c>
      <c r="H29" s="13">
        <v>8.0232462338091217</v>
      </c>
      <c r="I29" s="13">
        <v>1.6658196348504406</v>
      </c>
      <c r="J29" s="13">
        <v>2.647256971069023</v>
      </c>
      <c r="K29" s="13">
        <v>2.7590770125754061</v>
      </c>
      <c r="L29" s="110">
        <v>1.0375878231533964</v>
      </c>
      <c r="M29" s="13">
        <v>2.254714734091201</v>
      </c>
    </row>
    <row r="30" spans="1:15" ht="12.75" customHeight="1" x14ac:dyDescent="0.2">
      <c r="A30" s="30" t="s">
        <v>34</v>
      </c>
      <c r="B30" s="31" t="s">
        <v>9</v>
      </c>
      <c r="C30" s="35"/>
      <c r="D30" s="36"/>
      <c r="E30" s="63">
        <f>SUM(E28:E29)</f>
        <v>4.9863749146803844</v>
      </c>
      <c r="F30" s="34">
        <f>SUM(F28:F29)</f>
        <v>2922</v>
      </c>
      <c r="G30" s="105">
        <f>($E$28*G28+$E$29*G29)/$E$30</f>
        <v>2.3491001202554807</v>
      </c>
      <c r="H30" s="106">
        <f t="shared" ref="H30:M30" si="0">($E$28*H28+$E$29*H29)/$E$30</f>
        <v>7.5127827693480622</v>
      </c>
      <c r="I30" s="106">
        <f t="shared" si="0"/>
        <v>1.5420499299178978</v>
      </c>
      <c r="J30" s="106">
        <f t="shared" si="0"/>
        <v>2.3170816578260496</v>
      </c>
      <c r="K30" s="106">
        <f t="shared" si="0"/>
        <v>2.6281553392758426</v>
      </c>
      <c r="L30" s="107">
        <f t="shared" si="0"/>
        <v>1.466937107419612</v>
      </c>
      <c r="M30" s="107">
        <f t="shared" si="0"/>
        <v>2.5879238718373547</v>
      </c>
    </row>
    <row r="31" spans="1:15" s="14" customFormat="1" ht="12.75" customHeight="1" x14ac:dyDescent="0.2">
      <c r="A31" s="51"/>
      <c r="B31" s="15"/>
      <c r="C31" s="15"/>
      <c r="D31" s="42"/>
      <c r="E31" s="64"/>
      <c r="F31" s="28"/>
      <c r="G31" s="73"/>
      <c r="H31" s="71"/>
      <c r="I31" s="71"/>
      <c r="J31" s="71"/>
      <c r="K31" s="71"/>
      <c r="L31" s="71"/>
      <c r="M31" s="72"/>
    </row>
    <row r="32" spans="1:15" s="20" customFormat="1" ht="21" customHeight="1" x14ac:dyDescent="0.2">
      <c r="A32" s="218" t="s">
        <v>36</v>
      </c>
      <c r="B32" s="219"/>
      <c r="C32" s="219"/>
      <c r="D32" s="220"/>
      <c r="E32" s="63">
        <f>E30+E26</f>
        <v>138.7169880755757</v>
      </c>
      <c r="F32" s="34">
        <f>F30+F26</f>
        <v>134701</v>
      </c>
      <c r="G32" s="76">
        <f>($E$26*G26+$E$30*G30)/$E$32</f>
        <v>2.1248660907619161</v>
      </c>
      <c r="H32" s="76">
        <f>($E$26*H26+$E$30*H30)/$E$32</f>
        <v>9.582069112067968</v>
      </c>
      <c r="I32" s="76">
        <f>($E$26*I26+$E$30*I30)/$E$32</f>
        <v>1.703521080300948</v>
      </c>
      <c r="J32" s="76">
        <f t="shared" ref="J32:M32" si="1">($E$26*J26+$E$30*J30)/$E$32</f>
        <v>5.5813324043870747</v>
      </c>
      <c r="K32" s="76">
        <f t="shared" si="1"/>
        <v>5.354141140223545</v>
      </c>
      <c r="L32" s="76">
        <f>($E$26*L26+$E$30*L30)/$E$32</f>
        <v>2.6688267615912729</v>
      </c>
      <c r="M32" s="76">
        <f t="shared" si="1"/>
        <v>4.1521527351544014</v>
      </c>
    </row>
    <row r="33" spans="1:13" s="20" customFormat="1" ht="26.25" customHeight="1" x14ac:dyDescent="0.2">
      <c r="A33" s="231" t="s">
        <v>37</v>
      </c>
      <c r="B33" s="231"/>
      <c r="C33" s="231"/>
      <c r="D33" s="231"/>
      <c r="E33" s="65">
        <f>SUM(E7,E14,E32)</f>
        <v>322.87274765228187</v>
      </c>
      <c r="F33" s="48">
        <f>SUM(F7,F14, F32)</f>
        <v>261778</v>
      </c>
      <c r="G33" s="140"/>
      <c r="H33" s="232"/>
      <c r="I33" s="233"/>
      <c r="J33" s="233"/>
      <c r="K33" s="233"/>
      <c r="L33" s="233"/>
      <c r="M33" s="234"/>
    </row>
    <row r="34" spans="1:13" s="21" customFormat="1" ht="10.5" customHeight="1" x14ac:dyDescent="0.2">
      <c r="A34" s="52"/>
      <c r="B34" s="43"/>
      <c r="C34" s="43"/>
      <c r="D34" s="43"/>
      <c r="E34" s="44"/>
      <c r="F34" s="28"/>
      <c r="G34" s="73"/>
      <c r="H34" s="73"/>
      <c r="I34" s="73"/>
      <c r="J34" s="73"/>
      <c r="K34" s="73"/>
      <c r="L34" s="73"/>
      <c r="M34" s="77"/>
    </row>
    <row r="35" spans="1:13" ht="22.5" customHeight="1" x14ac:dyDescent="0.2">
      <c r="A35" s="49" t="s">
        <v>22</v>
      </c>
      <c r="B35" s="45"/>
      <c r="C35" s="45"/>
      <c r="D35" s="45"/>
      <c r="E35" s="46"/>
      <c r="F35" s="47"/>
      <c r="G35" s="78"/>
      <c r="H35" s="94"/>
      <c r="I35" s="94"/>
      <c r="J35" s="94"/>
      <c r="K35" s="94"/>
      <c r="L35" s="94"/>
      <c r="M35" s="95"/>
    </row>
    <row r="36" spans="1:13" ht="39" customHeight="1" thickBot="1" x14ac:dyDescent="0.25">
      <c r="A36" s="57" t="s">
        <v>32</v>
      </c>
      <c r="B36" s="12" t="s">
        <v>8</v>
      </c>
      <c r="C36" s="12" t="s">
        <v>17</v>
      </c>
      <c r="D36" s="23">
        <v>36495</v>
      </c>
      <c r="E36" s="88">
        <v>65.644000000000005</v>
      </c>
      <c r="F36" s="89">
        <v>12827</v>
      </c>
      <c r="G36" s="90">
        <v>0.9</v>
      </c>
      <c r="H36" s="90">
        <v>5.0599999999999996</v>
      </c>
      <c r="I36" s="90">
        <v>1.51</v>
      </c>
      <c r="J36" s="90">
        <v>2.99</v>
      </c>
      <c r="K36" s="90">
        <v>3.8</v>
      </c>
      <c r="L36" s="90">
        <v>3.17</v>
      </c>
      <c r="M36" s="91">
        <v>7.17</v>
      </c>
    </row>
    <row r="37" spans="1:13" ht="31.5" customHeight="1" x14ac:dyDescent="0.2">
      <c r="A37" s="201" t="s">
        <v>26</v>
      </c>
      <c r="B37" s="202"/>
      <c r="C37" s="202"/>
      <c r="D37" s="203"/>
      <c r="E37" s="96">
        <f>E33+E36</f>
        <v>388.51674765228188</v>
      </c>
      <c r="F37" s="97">
        <f>F33+F36</f>
        <v>274605</v>
      </c>
      <c r="G37" s="98"/>
      <c r="H37" s="99"/>
      <c r="I37" s="99"/>
      <c r="J37" s="99"/>
      <c r="K37" s="99"/>
      <c r="L37" s="99"/>
      <c r="M37" s="99"/>
    </row>
    <row r="38" spans="1:13" ht="41.25" customHeight="1" x14ac:dyDescent="0.2">
      <c r="A38" s="204" t="s">
        <v>44</v>
      </c>
      <c r="B38" s="205"/>
      <c r="C38" s="205"/>
      <c r="D38" s="205"/>
      <c r="E38" s="205"/>
      <c r="F38" s="205"/>
      <c r="G38" s="205"/>
      <c r="H38" s="205"/>
      <c r="I38" s="205"/>
      <c r="J38" s="205"/>
      <c r="K38" s="205"/>
      <c r="L38" s="205"/>
      <c r="M38" s="206"/>
    </row>
    <row r="39" spans="1:13" s="4" customFormat="1" ht="24" customHeight="1" x14ac:dyDescent="0.2">
      <c r="A39" s="207" t="s">
        <v>24</v>
      </c>
      <c r="B39" s="208"/>
      <c r="C39" s="208"/>
      <c r="D39" s="208"/>
      <c r="E39" s="208"/>
      <c r="F39" s="208"/>
      <c r="G39" s="208"/>
      <c r="H39" s="208"/>
      <c r="I39" s="208"/>
      <c r="J39" s="208"/>
      <c r="K39" s="208"/>
      <c r="L39" s="208"/>
      <c r="M39" s="209"/>
    </row>
    <row r="40" spans="1:13" s="4" customFormat="1" ht="24" customHeight="1" x14ac:dyDescent="0.2">
      <c r="A40" s="141" t="s">
        <v>42</v>
      </c>
      <c r="B40" s="142"/>
      <c r="C40" s="142"/>
      <c r="D40" s="142"/>
      <c r="E40" s="142"/>
      <c r="F40" s="142"/>
      <c r="G40" s="142"/>
      <c r="H40" s="142"/>
      <c r="I40" s="142"/>
      <c r="J40" s="142"/>
      <c r="K40" s="142"/>
      <c r="L40" s="142"/>
      <c r="M40" s="143"/>
    </row>
    <row r="41" spans="1:13" ht="22.5" customHeight="1" x14ac:dyDescent="0.2">
      <c r="B41" s="11"/>
      <c r="C41" s="11"/>
      <c r="D41" s="11"/>
      <c r="E41" s="210" t="s">
        <v>39</v>
      </c>
      <c r="F41" s="211"/>
      <c r="G41" s="79">
        <f>($E$14*G14+$E$26*G26+$E$30*G30+$E$36*G36)/$E$37</f>
        <v>1.4031561004862583</v>
      </c>
      <c r="H41" s="79">
        <f>($E$14*H14+$E$26*H26+$E$30*H30+$E$36*H36)/$E$37</f>
        <v>6.488739561920867</v>
      </c>
      <c r="I41" s="79">
        <f t="shared" ref="I41:M41" si="2">($E$14*I14+$E$26*I26+$E$30*I30+$E$36*I36)/$E$37</f>
        <v>1.3629184105770231</v>
      </c>
      <c r="J41" s="79">
        <f t="shared" si="2"/>
        <v>4.1037019324551665</v>
      </c>
      <c r="K41" s="79">
        <f t="shared" si="2"/>
        <v>4.283009332998601</v>
      </c>
      <c r="L41" s="79">
        <f t="shared" si="2"/>
        <v>3.1079303227069279</v>
      </c>
      <c r="M41" s="79">
        <f t="shared" si="2"/>
        <v>5.0671965693215748</v>
      </c>
    </row>
    <row r="42" spans="1:13" ht="16.5" customHeight="1" x14ac:dyDescent="0.2">
      <c r="B42" s="10"/>
      <c r="C42" s="10"/>
      <c r="D42" s="10"/>
      <c r="E42" s="16"/>
      <c r="F42" s="100" t="s">
        <v>45</v>
      </c>
      <c r="G42" s="80"/>
      <c r="H42" s="80">
        <f>H41-'Jan-2017'!H41</f>
        <v>1.2966022161963702</v>
      </c>
      <c r="I42" s="80">
        <f>I41-'Jan-2017'!I41</f>
        <v>-0.30449319127321406</v>
      </c>
      <c r="J42" s="80">
        <f>J41-'Jan-2017'!J41</f>
        <v>0.24336494830047695</v>
      </c>
      <c r="K42" s="80">
        <f>K41-'Jan-2017'!K41</f>
        <v>-6.2186583475441815E-2</v>
      </c>
      <c r="L42" s="80">
        <f>L41-'Jan-2017'!L41</f>
        <v>0.14472907324295026</v>
      </c>
      <c r="M42" s="80">
        <f>M41-'Jan-2017'!M41</f>
        <v>8.728913221550183E-2</v>
      </c>
    </row>
    <row r="43" spans="1:13" x14ac:dyDescent="0.2">
      <c r="E43" s="17"/>
      <c r="F43" s="60"/>
      <c r="G43" s="60"/>
      <c r="H43" s="9"/>
      <c r="I43" s="9"/>
      <c r="J43" s="9"/>
      <c r="K43" s="9"/>
      <c r="L43" s="9"/>
      <c r="M43" s="9"/>
    </row>
    <row r="44" spans="1:13" x14ac:dyDescent="0.2">
      <c r="E44" s="18"/>
      <c r="F44" s="60"/>
      <c r="G44" s="60"/>
      <c r="H44" s="6"/>
      <c r="I44" s="6"/>
      <c r="J44" s="6"/>
      <c r="K44" s="6"/>
      <c r="L44" s="6"/>
      <c r="M44" s="6"/>
    </row>
    <row r="45" spans="1:13" x14ac:dyDescent="0.2">
      <c r="H45" s="7"/>
      <c r="I45" s="6"/>
      <c r="J45" s="6"/>
      <c r="K45" s="6"/>
      <c r="L45" s="6"/>
      <c r="M45" s="6"/>
    </row>
    <row r="46" spans="1:13" x14ac:dyDescent="0.2">
      <c r="A46" s="20" t="s">
        <v>63</v>
      </c>
      <c r="B46" s="81"/>
      <c r="C46" s="81"/>
      <c r="D46" s="20"/>
      <c r="E46" s="82">
        <f>E37-'Dec-2016'!E37</f>
        <v>7.9203354710248277</v>
      </c>
      <c r="F46" s="83">
        <f>E46/'Dec-2016'!E37</f>
        <v>2.0810326155289161E-2</v>
      </c>
      <c r="H46" s="6"/>
      <c r="I46" s="6"/>
      <c r="J46" s="6"/>
      <c r="K46" s="6"/>
      <c r="L46" s="6"/>
      <c r="M46" s="6"/>
    </row>
    <row r="47" spans="1:13" x14ac:dyDescent="0.2">
      <c r="A47" s="20" t="s">
        <v>64</v>
      </c>
      <c r="B47" s="81"/>
      <c r="C47" s="81"/>
      <c r="D47" s="20"/>
      <c r="E47" s="84">
        <f>F37-'Dec-2016'!F37</f>
        <v>2368</v>
      </c>
      <c r="F47" s="83">
        <f>E47/'Dec-2016'!F37</f>
        <v>8.6983033165954661E-3</v>
      </c>
      <c r="H47" s="5"/>
      <c r="I47" s="5"/>
      <c r="J47" s="5"/>
      <c r="K47" s="5"/>
      <c r="L47" s="5"/>
      <c r="M47" s="5"/>
    </row>
  </sheetData>
  <mergeCells count="21">
    <mergeCell ref="E41:F41"/>
    <mergeCell ref="A32:D32"/>
    <mergeCell ref="A33:D33"/>
    <mergeCell ref="H33:M33"/>
    <mergeCell ref="A37:D37"/>
    <mergeCell ref="A38:M38"/>
    <mergeCell ref="A39:M39"/>
    <mergeCell ref="A16:M16"/>
    <mergeCell ref="A1:M1"/>
    <mergeCell ref="A2:A3"/>
    <mergeCell ref="B2:B3"/>
    <mergeCell ref="C2:C3"/>
    <mergeCell ref="D2:D3"/>
    <mergeCell ref="E2:E3"/>
    <mergeCell ref="F2:F3"/>
    <mergeCell ref="G2:M2"/>
    <mergeCell ref="A4:M4"/>
    <mergeCell ref="A5:M5"/>
    <mergeCell ref="A7:D7"/>
    <mergeCell ref="A9:M9"/>
    <mergeCell ref="A14:D14"/>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topLeftCell="A22" workbookViewId="0">
      <selection activeCell="H42" sqref="H42:M42"/>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235" t="s">
        <v>69</v>
      </c>
      <c r="B1" s="235"/>
      <c r="C1" s="235"/>
      <c r="D1" s="235"/>
      <c r="E1" s="235"/>
      <c r="F1" s="235"/>
      <c r="G1" s="235"/>
      <c r="H1" s="235"/>
      <c r="I1" s="235"/>
      <c r="J1" s="235"/>
      <c r="K1" s="235"/>
      <c r="L1" s="235"/>
      <c r="M1" s="235"/>
    </row>
    <row r="2" spans="1:13" ht="24" customHeight="1" x14ac:dyDescent="0.2">
      <c r="A2" s="236" t="s">
        <v>0</v>
      </c>
      <c r="B2" s="237" t="s">
        <v>10</v>
      </c>
      <c r="C2" s="238" t="s">
        <v>15</v>
      </c>
      <c r="D2" s="239" t="s">
        <v>29</v>
      </c>
      <c r="E2" s="240" t="s">
        <v>43</v>
      </c>
      <c r="F2" s="241" t="s">
        <v>1</v>
      </c>
      <c r="G2" s="242" t="s">
        <v>2</v>
      </c>
      <c r="H2" s="243"/>
      <c r="I2" s="243"/>
      <c r="J2" s="243"/>
      <c r="K2" s="243"/>
      <c r="L2" s="243"/>
      <c r="M2" s="244"/>
    </row>
    <row r="3" spans="1:13" ht="42.75" customHeight="1" x14ac:dyDescent="0.2">
      <c r="A3" s="236"/>
      <c r="B3" s="237"/>
      <c r="C3" s="238"/>
      <c r="D3" s="239"/>
      <c r="E3" s="240"/>
      <c r="F3" s="241"/>
      <c r="G3" s="67" t="s">
        <v>40</v>
      </c>
      <c r="H3" s="144" t="s">
        <v>3</v>
      </c>
      <c r="I3" s="144" t="s">
        <v>4</v>
      </c>
      <c r="J3" s="144" t="s">
        <v>5</v>
      </c>
      <c r="K3" s="144" t="s">
        <v>6</v>
      </c>
      <c r="L3" s="66" t="s">
        <v>41</v>
      </c>
      <c r="M3" s="145" t="s">
        <v>7</v>
      </c>
    </row>
    <row r="4" spans="1:13" ht="26.25" customHeight="1" x14ac:dyDescent="0.2">
      <c r="A4" s="221" t="s">
        <v>38</v>
      </c>
      <c r="B4" s="222"/>
      <c r="C4" s="222"/>
      <c r="D4" s="222"/>
      <c r="E4" s="222"/>
      <c r="F4" s="222"/>
      <c r="G4" s="222"/>
      <c r="H4" s="222"/>
      <c r="I4" s="222"/>
      <c r="J4" s="222"/>
      <c r="K4" s="222"/>
      <c r="L4" s="222"/>
      <c r="M4" s="223"/>
    </row>
    <row r="5" spans="1:13" ht="23.25" customHeight="1" x14ac:dyDescent="0.2">
      <c r="A5" s="224" t="s">
        <v>53</v>
      </c>
      <c r="B5" s="225"/>
      <c r="C5" s="225"/>
      <c r="D5" s="225"/>
      <c r="E5" s="225"/>
      <c r="F5" s="225"/>
      <c r="G5" s="225"/>
      <c r="H5" s="225"/>
      <c r="I5" s="225"/>
      <c r="J5" s="225"/>
      <c r="K5" s="225"/>
      <c r="L5" s="225"/>
      <c r="M5" s="226"/>
    </row>
    <row r="6" spans="1:13" x14ac:dyDescent="0.2">
      <c r="A6" s="53" t="s">
        <v>52</v>
      </c>
      <c r="B6" s="12" t="s">
        <v>8</v>
      </c>
      <c r="C6" s="123">
        <v>0</v>
      </c>
      <c r="D6" s="23">
        <v>42285</v>
      </c>
      <c r="E6" s="86">
        <v>5.6985E-4</v>
      </c>
      <c r="F6" s="59">
        <v>2</v>
      </c>
      <c r="G6" s="68">
        <v>-0.37482185653981981</v>
      </c>
      <c r="H6" s="85">
        <v>-2.9165897655494155</v>
      </c>
      <c r="I6" s="85" t="s">
        <v>65</v>
      </c>
      <c r="J6" s="85" t="s">
        <v>65</v>
      </c>
      <c r="K6" s="85" t="s">
        <v>65</v>
      </c>
      <c r="L6" s="85" t="s">
        <v>65</v>
      </c>
      <c r="M6" s="85">
        <v>-2.6636693667732247</v>
      </c>
    </row>
    <row r="7" spans="1:13" ht="21" customHeight="1" x14ac:dyDescent="0.2">
      <c r="A7" s="212" t="s">
        <v>55</v>
      </c>
      <c r="B7" s="213"/>
      <c r="C7" s="213"/>
      <c r="D7" s="214"/>
      <c r="E7" s="130">
        <f>SUM(E6:E6)</f>
        <v>5.6985E-4</v>
      </c>
      <c r="F7" s="131">
        <f>SUM(F6:F6)</f>
        <v>2</v>
      </c>
      <c r="G7" s="102">
        <f>G6</f>
        <v>-0.37482185653981981</v>
      </c>
      <c r="H7" s="102">
        <f>H6</f>
        <v>-2.9165897655494155</v>
      </c>
      <c r="I7" s="103"/>
      <c r="J7" s="103"/>
      <c r="K7" s="103"/>
      <c r="L7" s="103"/>
      <c r="M7" s="104">
        <f>M6</f>
        <v>-2.6636693667732247</v>
      </c>
    </row>
    <row r="8" spans="1:13" x14ac:dyDescent="0.2">
      <c r="A8" s="118"/>
      <c r="B8" s="119"/>
      <c r="C8" s="119"/>
      <c r="D8" s="120"/>
      <c r="E8" s="121"/>
      <c r="F8" s="122"/>
      <c r="G8" s="114"/>
      <c r="H8" s="114"/>
      <c r="I8" s="114"/>
      <c r="J8" s="114"/>
      <c r="K8" s="115"/>
      <c r="L8" s="116"/>
      <c r="M8" s="117"/>
    </row>
    <row r="9" spans="1:13" ht="23.25" customHeight="1" x14ac:dyDescent="0.2">
      <c r="A9" s="227" t="s">
        <v>33</v>
      </c>
      <c r="B9" s="228"/>
      <c r="C9" s="228"/>
      <c r="D9" s="228"/>
      <c r="E9" s="228"/>
      <c r="F9" s="228"/>
      <c r="G9" s="228"/>
      <c r="H9" s="228"/>
      <c r="I9" s="228"/>
      <c r="J9" s="228"/>
      <c r="K9" s="228"/>
      <c r="L9" s="228"/>
      <c r="M9" s="229"/>
    </row>
    <row r="10" spans="1:13" s="14" customFormat="1" x14ac:dyDescent="0.2">
      <c r="A10" s="53" t="s">
        <v>46</v>
      </c>
      <c r="B10" s="12" t="s">
        <v>8</v>
      </c>
      <c r="C10" s="12" t="s">
        <v>23</v>
      </c>
      <c r="D10" s="23">
        <v>36433</v>
      </c>
      <c r="E10" s="86">
        <v>28.05969842</v>
      </c>
      <c r="F10" s="59">
        <v>29807</v>
      </c>
      <c r="G10" s="68">
        <v>1.09712441278383</v>
      </c>
      <c r="H10" s="85">
        <v>3.79746402396992</v>
      </c>
      <c r="I10" s="85">
        <v>0.70040349402680202</v>
      </c>
      <c r="J10" s="85">
        <v>2.5090251890441002</v>
      </c>
      <c r="K10" s="85">
        <v>3.44503180507603</v>
      </c>
      <c r="L10" s="85">
        <v>3.0241765168453201</v>
      </c>
      <c r="M10" s="85">
        <v>5.1973243527228901</v>
      </c>
    </row>
    <row r="11" spans="1:13" s="2" customFormat="1" ht="12.75" customHeight="1" x14ac:dyDescent="0.2">
      <c r="A11" s="53" t="s">
        <v>27</v>
      </c>
      <c r="B11" s="12" t="s">
        <v>8</v>
      </c>
      <c r="C11" s="12" t="s">
        <v>18</v>
      </c>
      <c r="D11" s="24">
        <v>40834</v>
      </c>
      <c r="E11" s="108">
        <v>13.268000000000001</v>
      </c>
      <c r="F11" s="109">
        <v>9176</v>
      </c>
      <c r="G11" s="69">
        <v>0.83</v>
      </c>
      <c r="H11" s="69">
        <v>3.08</v>
      </c>
      <c r="I11" s="69">
        <v>-0.55000000000000004</v>
      </c>
      <c r="J11" s="69">
        <v>2.7</v>
      </c>
      <c r="K11" s="69">
        <v>2.92</v>
      </c>
      <c r="L11" s="69" t="s">
        <v>66</v>
      </c>
      <c r="M11" s="70">
        <v>3.35</v>
      </c>
    </row>
    <row r="12" spans="1:13" s="2" customFormat="1" ht="12.75" customHeight="1" x14ac:dyDescent="0.2">
      <c r="A12" s="53" t="s">
        <v>30</v>
      </c>
      <c r="B12" s="12" t="s">
        <v>8</v>
      </c>
      <c r="C12" s="12" t="s">
        <v>18</v>
      </c>
      <c r="D12" s="24">
        <v>36738</v>
      </c>
      <c r="E12" s="87">
        <v>96.698428000000007</v>
      </c>
      <c r="F12" s="25">
        <v>48478</v>
      </c>
      <c r="G12" s="101">
        <v>1.45</v>
      </c>
      <c r="H12" s="101">
        <v>4.33</v>
      </c>
      <c r="I12" s="92">
        <v>0.62</v>
      </c>
      <c r="J12" s="92">
        <v>3.73</v>
      </c>
      <c r="K12" s="101">
        <v>3.56</v>
      </c>
      <c r="L12" s="101">
        <v>3.88</v>
      </c>
      <c r="M12" s="101">
        <v>4.68</v>
      </c>
    </row>
    <row r="13" spans="1:13" ht="12.75" customHeight="1" x14ac:dyDescent="0.2">
      <c r="A13" s="54" t="s">
        <v>11</v>
      </c>
      <c r="B13" s="26" t="s">
        <v>8</v>
      </c>
      <c r="C13" s="26" t="s">
        <v>18</v>
      </c>
      <c r="D13" s="27">
        <v>37816</v>
      </c>
      <c r="E13" s="111">
        <v>47.387778156821199</v>
      </c>
      <c r="F13" s="112">
        <v>39951</v>
      </c>
      <c r="G13" s="113">
        <v>0.91394019407973204</v>
      </c>
      <c r="H13" s="113">
        <v>2.2436595619635957</v>
      </c>
      <c r="I13" s="113">
        <v>0.53135915266304679</v>
      </c>
      <c r="J13" s="113">
        <v>3.2824077608350821</v>
      </c>
      <c r="K13" s="13">
        <v>3.6498708002662861</v>
      </c>
      <c r="L13" s="110">
        <v>3.0867255004125349</v>
      </c>
      <c r="M13" s="13">
        <v>2.929864451112052</v>
      </c>
    </row>
    <row r="14" spans="1:13" s="20" customFormat="1" ht="23.25" customHeight="1" x14ac:dyDescent="0.2">
      <c r="A14" s="215" t="s">
        <v>35</v>
      </c>
      <c r="B14" s="216"/>
      <c r="C14" s="216"/>
      <c r="D14" s="217"/>
      <c r="E14" s="58">
        <f>SUM(E10:E13)</f>
        <v>185.41390457682121</v>
      </c>
      <c r="F14" s="41">
        <f>SUM(F10:F13)</f>
        <v>127412</v>
      </c>
      <c r="G14" s="102">
        <f>($E$10*G10+$E$11*G11+$E$12*G12+$E$13*G13+$E$36*G36)/($E$14+$E$36)</f>
        <v>1.1693306722191152</v>
      </c>
      <c r="H14" s="103">
        <f>($E$10*H10+$E$11*H11+$E$12*H12+$E$13*H13+$E$36*H36)/($E$14+$E$36)</f>
        <v>3.8318883557890571</v>
      </c>
      <c r="I14" s="103">
        <f>($E$10*I10+$E$11*I11+$E$12*I12+$E$13*I13+$E$36*I36)/($E$14+$E$36)</f>
        <v>0.72595095396000553</v>
      </c>
      <c r="J14" s="103">
        <f>($E$10*J10+$E$11*J11+$E$12*J12+$E$13*J13+$E$36*J36)/($E$14+$E$36)</f>
        <v>3.266204581149176</v>
      </c>
      <c r="K14" s="103">
        <f>($E$10*K10+$E$11*K11+$E$12*K12+$E$13*K13+$E$36*K36)/($E$14+$E$36)</f>
        <v>3.5722160487957559</v>
      </c>
      <c r="L14" s="103">
        <f>($E$10*L10+$E$12*L12+$E$13*L13+$E$36*L36)/($E$10+$E$12+$E$13+$E$36)</f>
        <v>3.4136973168444849</v>
      </c>
      <c r="M14" s="104">
        <f>($E$10*M10+$E$11*M11+$E$12*M12+$E$13*M13+$E$36*M36)/($E$14+$E$36)</f>
        <v>4.9764806416867993</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230" t="s">
        <v>34</v>
      </c>
      <c r="B16" s="230"/>
      <c r="C16" s="230"/>
      <c r="D16" s="230"/>
      <c r="E16" s="230"/>
      <c r="F16" s="230"/>
      <c r="G16" s="230"/>
      <c r="H16" s="230"/>
      <c r="I16" s="230"/>
      <c r="J16" s="230"/>
      <c r="K16" s="230"/>
      <c r="L16" s="230"/>
      <c r="M16" s="230"/>
    </row>
    <row r="17" spans="1:13" x14ac:dyDescent="0.2">
      <c r="A17" s="56" t="s">
        <v>47</v>
      </c>
      <c r="B17" s="12" t="s">
        <v>8</v>
      </c>
      <c r="C17" s="12" t="s">
        <v>16</v>
      </c>
      <c r="D17" s="23">
        <v>36606</v>
      </c>
      <c r="E17" s="86">
        <v>13.098310380000001</v>
      </c>
      <c r="F17" s="59">
        <v>23142</v>
      </c>
      <c r="G17" s="68">
        <v>1.92745965302458</v>
      </c>
      <c r="H17" s="85">
        <v>5.1419003188402099</v>
      </c>
      <c r="I17" s="85">
        <v>0.63459186696388503</v>
      </c>
      <c r="J17" s="85">
        <v>3.17942408723151</v>
      </c>
      <c r="K17" s="85">
        <v>4.3142649543076699</v>
      </c>
      <c r="L17" s="85">
        <v>3.04629459533479</v>
      </c>
      <c r="M17" s="85">
        <v>5.1433765871340196</v>
      </c>
    </row>
    <row r="18" spans="1:13" x14ac:dyDescent="0.2">
      <c r="A18" s="56" t="s">
        <v>49</v>
      </c>
      <c r="B18" s="12" t="s">
        <v>8</v>
      </c>
      <c r="C18" s="12" t="s">
        <v>17</v>
      </c>
      <c r="D18" s="23">
        <v>36091</v>
      </c>
      <c r="E18" s="87">
        <v>0.40708964000000003</v>
      </c>
      <c r="F18" s="25">
        <v>488</v>
      </c>
      <c r="G18" s="69">
        <v>0.88441408979531566</v>
      </c>
      <c r="H18" s="69">
        <v>3.6243881039487835</v>
      </c>
      <c r="I18" s="69">
        <v>1.2396391673103357</v>
      </c>
      <c r="J18" s="69">
        <v>2.557644740155629</v>
      </c>
      <c r="K18" s="69">
        <v>4.3831485360035893</v>
      </c>
      <c r="L18" s="110" t="s">
        <v>65</v>
      </c>
      <c r="M18" s="69">
        <v>4.4161060950881792</v>
      </c>
    </row>
    <row r="19" spans="1:13" ht="13.5" customHeight="1" x14ac:dyDescent="0.2">
      <c r="A19" s="56" t="s">
        <v>50</v>
      </c>
      <c r="B19" s="12" t="s">
        <v>8</v>
      </c>
      <c r="C19" s="12" t="s">
        <v>21</v>
      </c>
      <c r="D19" s="23">
        <v>39514</v>
      </c>
      <c r="E19" s="87">
        <v>6.1454370000000001E-2</v>
      </c>
      <c r="F19" s="25">
        <v>100</v>
      </c>
      <c r="G19" s="69">
        <v>3.1999608687436343</v>
      </c>
      <c r="H19" s="69">
        <v>8.2470984010923445</v>
      </c>
      <c r="I19" s="69">
        <v>1.2909195398147055</v>
      </c>
      <c r="J19" s="69">
        <v>2.3145429510406323</v>
      </c>
      <c r="K19" s="69">
        <v>3.7423586740743531</v>
      </c>
      <c r="L19" s="110" t="s">
        <v>65</v>
      </c>
      <c r="M19" s="69">
        <v>3.7054349902040373</v>
      </c>
    </row>
    <row r="20" spans="1:13" ht="12.75" customHeight="1" x14ac:dyDescent="0.2">
      <c r="A20" s="56" t="s">
        <v>51</v>
      </c>
      <c r="B20" s="12" t="s">
        <v>8</v>
      </c>
      <c r="C20" s="12" t="s">
        <v>16</v>
      </c>
      <c r="D20" s="23">
        <v>39514</v>
      </c>
      <c r="E20" s="87">
        <v>0.65590166999999999</v>
      </c>
      <c r="F20" s="25">
        <v>1692</v>
      </c>
      <c r="G20" s="69">
        <v>1.2456388498753856</v>
      </c>
      <c r="H20" s="69">
        <v>4.7880475224259644</v>
      </c>
      <c r="I20" s="69">
        <v>2.7036349148727323</v>
      </c>
      <c r="J20" s="69">
        <v>3.1398556241816422</v>
      </c>
      <c r="K20" s="69">
        <v>4.0086898264426463</v>
      </c>
      <c r="L20" s="110" t="s">
        <v>65</v>
      </c>
      <c r="M20" s="69">
        <v>4.5801031830982941</v>
      </c>
    </row>
    <row r="21" spans="1:13" ht="12.75" customHeight="1" x14ac:dyDescent="0.2">
      <c r="A21" s="56" t="s">
        <v>54</v>
      </c>
      <c r="B21" s="12" t="s">
        <v>8</v>
      </c>
      <c r="C21" s="12" t="s">
        <v>16</v>
      </c>
      <c r="D21" s="23">
        <v>42285</v>
      </c>
      <c r="E21" s="87">
        <v>2.9078799999999998E-2</v>
      </c>
      <c r="F21" s="25">
        <v>10</v>
      </c>
      <c r="G21" s="69">
        <v>-2.5882734261062357E-2</v>
      </c>
      <c r="H21" s="69">
        <v>-0.97413850143532876</v>
      </c>
      <c r="I21" s="69" t="s">
        <v>65</v>
      </c>
      <c r="J21" s="69" t="s">
        <v>65</v>
      </c>
      <c r="K21" s="69" t="s">
        <v>65</v>
      </c>
      <c r="L21" s="110" t="s">
        <v>65</v>
      </c>
      <c r="M21" s="69">
        <v>-0.98226646028211073</v>
      </c>
    </row>
    <row r="22" spans="1:13" ht="12.75" customHeight="1" x14ac:dyDescent="0.2">
      <c r="A22" s="53" t="s">
        <v>12</v>
      </c>
      <c r="B22" s="12" t="s">
        <v>8</v>
      </c>
      <c r="C22" s="12" t="s">
        <v>19</v>
      </c>
      <c r="D22" s="24">
        <v>40834</v>
      </c>
      <c r="E22" s="108">
        <v>7.492</v>
      </c>
      <c r="F22" s="109">
        <v>5423</v>
      </c>
      <c r="G22" s="69">
        <v>3.22</v>
      </c>
      <c r="H22" s="69">
        <v>9.59</v>
      </c>
      <c r="I22" s="110">
        <v>-0.57999999999999996</v>
      </c>
      <c r="J22" s="110">
        <v>5.62</v>
      </c>
      <c r="K22" s="110">
        <v>5.0199999999999996</v>
      </c>
      <c r="L22" s="110" t="s">
        <v>66</v>
      </c>
      <c r="M22" s="69">
        <v>5.27</v>
      </c>
    </row>
    <row r="23" spans="1:13" x14ac:dyDescent="0.2">
      <c r="A23" s="53" t="s">
        <v>31</v>
      </c>
      <c r="B23" s="12" t="s">
        <v>8</v>
      </c>
      <c r="C23" s="12" t="s">
        <v>16</v>
      </c>
      <c r="D23" s="24">
        <v>38245</v>
      </c>
      <c r="E23" s="87">
        <v>42.683528000000003</v>
      </c>
      <c r="F23" s="25">
        <v>36623</v>
      </c>
      <c r="G23" s="101">
        <v>2.0299999999999998</v>
      </c>
      <c r="H23" s="101">
        <v>6.34</v>
      </c>
      <c r="I23" s="92">
        <v>0.76</v>
      </c>
      <c r="J23" s="101">
        <v>4.7300000000000004</v>
      </c>
      <c r="K23" s="92">
        <v>4.63</v>
      </c>
      <c r="L23" s="92">
        <v>3.9</v>
      </c>
      <c r="M23" s="92">
        <v>5.0199999999999996</v>
      </c>
    </row>
    <row r="24" spans="1:13" ht="12.75" customHeight="1" x14ac:dyDescent="0.2">
      <c r="A24" s="55" t="s">
        <v>13</v>
      </c>
      <c r="B24" s="22" t="s">
        <v>8</v>
      </c>
      <c r="C24" s="22" t="s">
        <v>20</v>
      </c>
      <c r="D24" s="23">
        <v>37834</v>
      </c>
      <c r="E24" s="111">
        <v>55.345884975493902</v>
      </c>
      <c r="F24" s="112">
        <v>47452</v>
      </c>
      <c r="G24" s="113">
        <v>2.9480537773254323</v>
      </c>
      <c r="H24" s="113">
        <v>9.1934569581242354</v>
      </c>
      <c r="I24" s="113">
        <v>1.9937416844177713</v>
      </c>
      <c r="J24" s="113">
        <v>6.1316520676983899</v>
      </c>
      <c r="K24" s="13">
        <v>5.8719151404896142</v>
      </c>
      <c r="L24" s="110">
        <v>2.1417952197699153</v>
      </c>
      <c r="M24" s="13">
        <v>4.0824931822271315</v>
      </c>
    </row>
    <row r="25" spans="1:13" ht="12.75" customHeight="1" x14ac:dyDescent="0.2">
      <c r="A25" s="56" t="s">
        <v>28</v>
      </c>
      <c r="B25" s="22" t="s">
        <v>8</v>
      </c>
      <c r="C25" s="22" t="s">
        <v>25</v>
      </c>
      <c r="D25" s="23">
        <v>39078</v>
      </c>
      <c r="E25" s="111">
        <v>15.6654791412112</v>
      </c>
      <c r="F25" s="112">
        <v>17683</v>
      </c>
      <c r="G25" s="113">
        <v>5.7096660873137139</v>
      </c>
      <c r="H25" s="113">
        <v>19.116545639966056</v>
      </c>
      <c r="I25" s="113">
        <v>2.0572569951697206</v>
      </c>
      <c r="J25" s="113">
        <v>10.089143020125624</v>
      </c>
      <c r="K25" s="13">
        <v>8.6939769257780242</v>
      </c>
      <c r="L25" s="69">
        <v>1.2106081908654476</v>
      </c>
      <c r="M25" s="13">
        <v>1.3901849880186834</v>
      </c>
    </row>
    <row r="26" spans="1:13" ht="12.75" customHeight="1" x14ac:dyDescent="0.2">
      <c r="A26" s="30" t="s">
        <v>34</v>
      </c>
      <c r="B26" s="31" t="s">
        <v>8</v>
      </c>
      <c r="C26" s="31"/>
      <c r="D26" s="32"/>
      <c r="E26" s="62">
        <f>SUM(E17:E25)</f>
        <v>135.43872697670511</v>
      </c>
      <c r="F26" s="33">
        <f>SUM(F17:F25)</f>
        <v>132613</v>
      </c>
      <c r="G26" s="105">
        <f>($E$17*G17+$E$18*G18+$E$19*G19+$E$20*G20+$E$22*G22+$E$23*G23+$E$24*G24+$E$25*G25+$E$21*G21)/($E$26)</f>
        <v>2.8795199640238414</v>
      </c>
      <c r="H26" s="105">
        <f>($E$17*H17+$E$18*H18+$E$19*H19+$E$20*H20+$E$22*H22+$E$23*H23+$E$24*H24+$E$25*H25)/($E$26-$E$21)</f>
        <v>9.0335119252384661</v>
      </c>
      <c r="I26" s="105">
        <f>($E$17*I17+$E$18*I18+$E$19*I19+$E$20*I20+$E$22*I22+$E$23*I23+$E$24*I24+$E$25*I25)/($E$26-$E$21)</f>
        <v>1.3391720236151801</v>
      </c>
      <c r="J26" s="105">
        <f>($E$17*J17+$E$18*J18+$E$19*J19+$E$20*J20+$E$22*J22+$E$23*J23+$E$24*J24+$E$25*J25)/($E$26-$E$21)</f>
        <v>5.8068169967035361</v>
      </c>
      <c r="K26" s="105">
        <f>($E$17*K17+$E$18*K18+$E$19*K19+$E$20*K20+$E$22*K22+$E$23*K23+$E$24*K24+$E$25*K25)/($E$26-$E$21)</f>
        <v>5.594648870416643</v>
      </c>
      <c r="L26" s="106">
        <f>($E$17*L17+$E$24*L24+$E$23*L23+$E$25*L25)/($E$17+$E$24+$E$23+$E$25)</f>
        <v>2.7120647935694984</v>
      </c>
      <c r="M26" s="107">
        <f>($E$17*M17+$E$18*M18+$E$19*M19+$E$20*M20+$E$22*M22+$E$23*M23+$E$24*M24+$E$25*M25+$E$21*M21)/$E$26</f>
        <v>4.2369846404211291</v>
      </c>
    </row>
    <row r="27" spans="1:13" s="14" customFormat="1" ht="12.75" customHeight="1" x14ac:dyDescent="0.2">
      <c r="A27" s="51"/>
      <c r="B27" s="15"/>
      <c r="C27" s="15"/>
      <c r="D27" s="42"/>
      <c r="E27" s="64"/>
      <c r="F27" s="28"/>
      <c r="G27" s="73"/>
      <c r="H27" s="74"/>
      <c r="I27" s="74"/>
      <c r="J27" s="74"/>
      <c r="K27" s="74"/>
      <c r="L27" s="74"/>
      <c r="M27" s="75"/>
    </row>
    <row r="28" spans="1:13" ht="12.75" customHeight="1" x14ac:dyDescent="0.2">
      <c r="A28" s="56" t="s">
        <v>48</v>
      </c>
      <c r="B28" s="12" t="s">
        <v>9</v>
      </c>
      <c r="C28" s="12" t="s">
        <v>16</v>
      </c>
      <c r="D28" s="23">
        <v>38808</v>
      </c>
      <c r="E28" s="86">
        <v>1.0676966233280332</v>
      </c>
      <c r="F28" s="59">
        <v>615</v>
      </c>
      <c r="G28" s="68">
        <v>2.0290122652295599</v>
      </c>
      <c r="H28" s="70">
        <v>3.9909625381934699</v>
      </c>
      <c r="I28" s="70">
        <v>1.21537996262848</v>
      </c>
      <c r="J28" s="70">
        <v>1.25452007843261</v>
      </c>
      <c r="K28" s="70">
        <v>2.0963015357116501</v>
      </c>
      <c r="L28" s="70">
        <v>2.99945005216036</v>
      </c>
      <c r="M28" s="85">
        <v>3.8101482235169302</v>
      </c>
    </row>
    <row r="29" spans="1:13" ht="12.75" customHeight="1" x14ac:dyDescent="0.2">
      <c r="A29" s="55" t="s">
        <v>14</v>
      </c>
      <c r="B29" s="22" t="s">
        <v>9</v>
      </c>
      <c r="C29" s="22" t="s">
        <v>20</v>
      </c>
      <c r="D29" s="23">
        <v>37816</v>
      </c>
      <c r="E29" s="111">
        <v>3.9944397999944998</v>
      </c>
      <c r="F29" s="112">
        <v>2306</v>
      </c>
      <c r="G29" s="13">
        <v>4.0010584320157916</v>
      </c>
      <c r="H29" s="13">
        <v>6.8611815855537328</v>
      </c>
      <c r="I29" s="13">
        <v>2.4740486928986005</v>
      </c>
      <c r="J29" s="13">
        <v>3.0856121134132275</v>
      </c>
      <c r="K29" s="13">
        <v>3.1536061680405014</v>
      </c>
      <c r="L29" s="110">
        <v>1.0763354986896401</v>
      </c>
      <c r="M29" s="13">
        <v>2.3449840520078924</v>
      </c>
    </row>
    <row r="30" spans="1:13" ht="12.75" customHeight="1" x14ac:dyDescent="0.2">
      <c r="A30" s="30" t="s">
        <v>34</v>
      </c>
      <c r="B30" s="31" t="s">
        <v>9</v>
      </c>
      <c r="C30" s="35"/>
      <c r="D30" s="36"/>
      <c r="E30" s="63">
        <f>SUM(E28:E29)</f>
        <v>5.0621364233225332</v>
      </c>
      <c r="F30" s="34">
        <f>SUM(F28:F29)</f>
        <v>2921</v>
      </c>
      <c r="G30" s="105">
        <f>($E$28*G28+$E$29*G29)/$E$30</f>
        <v>3.5851180350672096</v>
      </c>
      <c r="H30" s="106">
        <f t="shared" ref="H30:M30" si="0">($E$28*H28+$E$29*H29)/$E$30</f>
        <v>6.2558001954040456</v>
      </c>
      <c r="I30" s="106">
        <f t="shared" si="0"/>
        <v>2.208572569614681</v>
      </c>
      <c r="J30" s="106">
        <f t="shared" si="0"/>
        <v>2.6994015060214052</v>
      </c>
      <c r="K30" s="106">
        <f t="shared" si="0"/>
        <v>2.9306013946871863</v>
      </c>
      <c r="L30" s="107">
        <f t="shared" si="0"/>
        <v>1.481955328600506</v>
      </c>
      <c r="M30" s="107">
        <f t="shared" si="0"/>
        <v>2.654013818834021</v>
      </c>
    </row>
    <row r="31" spans="1:13" s="14" customFormat="1" ht="12.75" customHeight="1" x14ac:dyDescent="0.2">
      <c r="A31" s="51"/>
      <c r="B31" s="15"/>
      <c r="C31" s="15"/>
      <c r="D31" s="42"/>
      <c r="E31" s="64"/>
      <c r="F31" s="28"/>
      <c r="G31" s="73"/>
      <c r="H31" s="71"/>
      <c r="I31" s="71"/>
      <c r="J31" s="71"/>
      <c r="K31" s="71"/>
      <c r="L31" s="71"/>
      <c r="M31" s="72"/>
    </row>
    <row r="32" spans="1:13" s="20" customFormat="1" ht="21" customHeight="1" x14ac:dyDescent="0.2">
      <c r="A32" s="218" t="s">
        <v>36</v>
      </c>
      <c r="B32" s="219"/>
      <c r="C32" s="219"/>
      <c r="D32" s="220"/>
      <c r="E32" s="63">
        <f>E30+E26</f>
        <v>140.50086340002764</v>
      </c>
      <c r="F32" s="34">
        <f>F30+F26</f>
        <v>135534</v>
      </c>
      <c r="G32" s="76">
        <f>($E$26*G26+$E$30*G30)/$E$32</f>
        <v>2.9049421116834266</v>
      </c>
      <c r="H32" s="76">
        <f>($E$26*H26+$E$30*H30)/$E$32</f>
        <v>8.9334331400921378</v>
      </c>
      <c r="I32" s="76">
        <f>($E$26*I26+$E$30*I30)/$E$32</f>
        <v>1.3704958465715571</v>
      </c>
      <c r="J32" s="76">
        <f t="shared" ref="J32:M32" si="1">($E$26*J26+$E$30*J30)/$E$32</f>
        <v>5.6948592424441014</v>
      </c>
      <c r="K32" s="76">
        <f t="shared" si="1"/>
        <v>5.4986653196113044</v>
      </c>
      <c r="L32" s="76">
        <f>($E$26*L26+$E$30*L30)/$E$32</f>
        <v>2.6677449098577228</v>
      </c>
      <c r="M32" s="76">
        <f t="shared" si="1"/>
        <v>4.1799514374991089</v>
      </c>
    </row>
    <row r="33" spans="1:13" s="20" customFormat="1" ht="26.25" customHeight="1" x14ac:dyDescent="0.2">
      <c r="A33" s="231" t="s">
        <v>37</v>
      </c>
      <c r="B33" s="231"/>
      <c r="C33" s="231"/>
      <c r="D33" s="231"/>
      <c r="E33" s="65">
        <f>SUM(E7,E14,E32)</f>
        <v>325.91533782684883</v>
      </c>
      <c r="F33" s="48">
        <f>SUM(F7,F14, F32)</f>
        <v>262948</v>
      </c>
      <c r="G33" s="146"/>
      <c r="H33" s="232"/>
      <c r="I33" s="233"/>
      <c r="J33" s="233"/>
      <c r="K33" s="233"/>
      <c r="L33" s="233"/>
      <c r="M33" s="234"/>
    </row>
    <row r="34" spans="1:13" s="21" customFormat="1" ht="10.5" customHeight="1" x14ac:dyDescent="0.2">
      <c r="A34" s="52"/>
      <c r="B34" s="43"/>
      <c r="C34" s="43"/>
      <c r="D34" s="43"/>
      <c r="E34" s="44"/>
      <c r="F34" s="28"/>
      <c r="G34" s="73"/>
      <c r="H34" s="73"/>
      <c r="I34" s="73"/>
      <c r="J34" s="73"/>
      <c r="K34" s="73"/>
      <c r="L34" s="73"/>
      <c r="M34" s="77"/>
    </row>
    <row r="35" spans="1:13" ht="22.5" customHeight="1" x14ac:dyDescent="0.2">
      <c r="A35" s="49" t="s">
        <v>22</v>
      </c>
      <c r="B35" s="45"/>
      <c r="C35" s="45"/>
      <c r="D35" s="45"/>
      <c r="E35" s="46"/>
      <c r="F35" s="47"/>
      <c r="G35" s="78"/>
      <c r="H35" s="94"/>
      <c r="I35" s="94"/>
      <c r="J35" s="94"/>
      <c r="K35" s="94"/>
      <c r="L35" s="94"/>
      <c r="M35" s="95"/>
    </row>
    <row r="36" spans="1:13" ht="39" customHeight="1" thickBot="1" x14ac:dyDescent="0.25">
      <c r="A36" s="57" t="s">
        <v>32</v>
      </c>
      <c r="B36" s="12" t="s">
        <v>8</v>
      </c>
      <c r="C36" s="12" t="s">
        <v>17</v>
      </c>
      <c r="D36" s="23">
        <v>36495</v>
      </c>
      <c r="E36" s="88">
        <v>65.796999999999997</v>
      </c>
      <c r="F36" s="89">
        <v>12825</v>
      </c>
      <c r="G36" s="90">
        <v>1.04</v>
      </c>
      <c r="H36" s="90">
        <v>4.41</v>
      </c>
      <c r="I36" s="90">
        <v>1.29</v>
      </c>
      <c r="J36" s="90">
        <v>3.01</v>
      </c>
      <c r="K36" s="90">
        <v>3.72</v>
      </c>
      <c r="L36" s="90">
        <v>3.13</v>
      </c>
      <c r="M36" s="91">
        <v>7.12</v>
      </c>
    </row>
    <row r="37" spans="1:13" ht="31.5" customHeight="1" x14ac:dyDescent="0.2">
      <c r="A37" s="201" t="s">
        <v>26</v>
      </c>
      <c r="B37" s="202"/>
      <c r="C37" s="202"/>
      <c r="D37" s="203"/>
      <c r="E37" s="96">
        <f>E33+E36</f>
        <v>391.71233782684885</v>
      </c>
      <c r="F37" s="97">
        <f>F33+F36</f>
        <v>275773</v>
      </c>
      <c r="G37" s="98"/>
      <c r="H37" s="99"/>
      <c r="I37" s="99"/>
      <c r="J37" s="99"/>
      <c r="K37" s="99"/>
      <c r="L37" s="99"/>
      <c r="M37" s="99"/>
    </row>
    <row r="38" spans="1:13" ht="41.25" customHeight="1" x14ac:dyDescent="0.2">
      <c r="A38" s="204" t="s">
        <v>44</v>
      </c>
      <c r="B38" s="205"/>
      <c r="C38" s="205"/>
      <c r="D38" s="205"/>
      <c r="E38" s="205"/>
      <c r="F38" s="205"/>
      <c r="G38" s="205"/>
      <c r="H38" s="205"/>
      <c r="I38" s="205"/>
      <c r="J38" s="205"/>
      <c r="K38" s="205"/>
      <c r="L38" s="205"/>
      <c r="M38" s="206"/>
    </row>
    <row r="39" spans="1:13" s="4" customFormat="1" ht="24" customHeight="1" x14ac:dyDescent="0.2">
      <c r="A39" s="207" t="s">
        <v>24</v>
      </c>
      <c r="B39" s="208"/>
      <c r="C39" s="208"/>
      <c r="D39" s="208"/>
      <c r="E39" s="208"/>
      <c r="F39" s="208"/>
      <c r="G39" s="208"/>
      <c r="H39" s="208"/>
      <c r="I39" s="208"/>
      <c r="J39" s="208"/>
      <c r="K39" s="208"/>
      <c r="L39" s="208"/>
      <c r="M39" s="209"/>
    </row>
    <row r="40" spans="1:13" s="4" customFormat="1" ht="24" customHeight="1" x14ac:dyDescent="0.2">
      <c r="A40" s="147" t="s">
        <v>42</v>
      </c>
      <c r="B40" s="148"/>
      <c r="C40" s="148"/>
      <c r="D40" s="148"/>
      <c r="E40" s="148"/>
      <c r="F40" s="148"/>
      <c r="G40" s="148"/>
      <c r="H40" s="148"/>
      <c r="I40" s="148"/>
      <c r="J40" s="148"/>
      <c r="K40" s="148"/>
      <c r="L40" s="148"/>
      <c r="M40" s="149"/>
    </row>
    <row r="41" spans="1:13" ht="22.5" customHeight="1" x14ac:dyDescent="0.2">
      <c r="B41" s="11"/>
      <c r="C41" s="11"/>
      <c r="D41" s="11"/>
      <c r="E41" s="210" t="s">
        <v>39</v>
      </c>
      <c r="F41" s="211"/>
      <c r="G41" s="79">
        <f>($E$14*G14+$E$26*G26+$E$30*G30+$E$36*G36)/$E$37</f>
        <v>1.7701406198818992</v>
      </c>
      <c r="H41" s="79">
        <f>($E$14*H14+$E$26*H26+$E$30*H30+$E$36*H36)/$E$37</f>
        <v>5.7588311712964684</v>
      </c>
      <c r="I41" s="79">
        <f t="shared" ref="I41:M41" si="2">($E$14*I14+$E$26*I26+$E$30*I30+$E$36*I36)/$E$37</f>
        <v>1.0518825700521668</v>
      </c>
      <c r="J41" s="79">
        <f t="shared" si="2"/>
        <v>4.0942834834871178</v>
      </c>
      <c r="K41" s="79">
        <f t="shared" si="2"/>
        <v>4.2880206425738328</v>
      </c>
      <c r="L41" s="79">
        <f t="shared" si="2"/>
        <v>3.0984778995194628</v>
      </c>
      <c r="M41" s="79">
        <f t="shared" si="2"/>
        <v>5.0508241423824689</v>
      </c>
    </row>
    <row r="42" spans="1:13" ht="16.5" customHeight="1" x14ac:dyDescent="0.2">
      <c r="B42" s="10"/>
      <c r="C42" s="10"/>
      <c r="D42" s="10"/>
      <c r="E42" s="16"/>
      <c r="F42" s="100" t="s">
        <v>45</v>
      </c>
      <c r="G42" s="80"/>
      <c r="H42" s="80">
        <f>H41-'Feb-2017'!H41</f>
        <v>-0.72990839062439861</v>
      </c>
      <c r="I42" s="80">
        <f>I41-'Feb-2017'!I41</f>
        <v>-0.31103584052485633</v>
      </c>
      <c r="J42" s="80">
        <f>J41-'Feb-2017'!J41</f>
        <v>-9.4184489680486649E-3</v>
      </c>
      <c r="K42" s="80">
        <f>K41-'Feb-2017'!K41</f>
        <v>5.0113095752317705E-3</v>
      </c>
      <c r="L42" s="80">
        <f>L41-'Feb-2017'!L41</f>
        <v>-9.4524231874650866E-3</v>
      </c>
      <c r="M42" s="80">
        <f>M41-'Feb-2017'!M41</f>
        <v>-1.63724269391059E-2</v>
      </c>
    </row>
    <row r="43" spans="1:13" x14ac:dyDescent="0.2">
      <c r="E43" s="17"/>
      <c r="F43" s="60"/>
      <c r="G43" s="60"/>
      <c r="H43" s="9"/>
      <c r="I43" s="9"/>
      <c r="J43" s="9"/>
      <c r="K43" s="9"/>
      <c r="L43" s="9"/>
      <c r="M43" s="9"/>
    </row>
    <row r="44" spans="1:13" x14ac:dyDescent="0.2">
      <c r="E44" s="18"/>
      <c r="F44" s="60"/>
      <c r="G44" s="60"/>
      <c r="H44" s="6"/>
      <c r="I44" s="6"/>
      <c r="J44" s="6"/>
      <c r="K44" s="6"/>
      <c r="L44" s="6"/>
      <c r="M44" s="6"/>
    </row>
    <row r="45" spans="1:13" x14ac:dyDescent="0.2">
      <c r="H45" s="7"/>
      <c r="I45" s="6"/>
      <c r="J45" s="6"/>
      <c r="K45" s="6"/>
      <c r="L45" s="6"/>
      <c r="M45" s="6"/>
    </row>
    <row r="46" spans="1:13" x14ac:dyDescent="0.2">
      <c r="A46" s="20" t="s">
        <v>67</v>
      </c>
      <c r="B46" s="81"/>
      <c r="C46" s="81"/>
      <c r="D46" s="20"/>
      <c r="E46" s="82">
        <f>E37-'Dec-2016'!E37</f>
        <v>11.115925645591801</v>
      </c>
      <c r="F46" s="83">
        <f>E46/'Dec-2016'!E37</f>
        <v>2.9206595989396504E-2</v>
      </c>
      <c r="H46" s="6"/>
      <c r="I46" s="6"/>
      <c r="J46" s="6"/>
      <c r="K46" s="6"/>
      <c r="L46" s="6"/>
      <c r="M46" s="6"/>
    </row>
    <row r="47" spans="1:13" x14ac:dyDescent="0.2">
      <c r="A47" s="20" t="s">
        <v>68</v>
      </c>
      <c r="B47" s="81"/>
      <c r="C47" s="81"/>
      <c r="D47" s="20"/>
      <c r="E47" s="84">
        <f>F37-'Dec-2016'!F37</f>
        <v>3536</v>
      </c>
      <c r="F47" s="83">
        <f>E47/'Dec-2016'!F37</f>
        <v>1.2988682655186474E-2</v>
      </c>
      <c r="H47" s="5"/>
      <c r="I47" s="5"/>
      <c r="J47" s="5"/>
      <c r="K47" s="5"/>
      <c r="L47" s="5"/>
      <c r="M47" s="5"/>
    </row>
    <row r="50" spans="5:6" x14ac:dyDescent="0.2">
      <c r="E50" s="175"/>
      <c r="F50" s="176"/>
    </row>
    <row r="51" spans="5:6" x14ac:dyDescent="0.2">
      <c r="E51" s="175"/>
      <c r="F51" s="176"/>
    </row>
  </sheetData>
  <mergeCells count="21">
    <mergeCell ref="E41:F41"/>
    <mergeCell ref="A32:D32"/>
    <mergeCell ref="A33:D33"/>
    <mergeCell ref="H33:M33"/>
    <mergeCell ref="A37:D37"/>
    <mergeCell ref="A38:M38"/>
    <mergeCell ref="A39:M39"/>
    <mergeCell ref="A16:M16"/>
    <mergeCell ref="A1:M1"/>
    <mergeCell ref="A2:A3"/>
    <mergeCell ref="B2:B3"/>
    <mergeCell ref="C2:C3"/>
    <mergeCell ref="D2:D3"/>
    <mergeCell ref="E2:E3"/>
    <mergeCell ref="F2:F3"/>
    <mergeCell ref="G2:M2"/>
    <mergeCell ref="A4:M4"/>
    <mergeCell ref="A5:M5"/>
    <mergeCell ref="A7:D7"/>
    <mergeCell ref="A9:M9"/>
    <mergeCell ref="A14:D1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topLeftCell="A16" workbookViewId="0">
      <selection activeCell="H42" sqref="H42:M42"/>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235" t="s">
        <v>70</v>
      </c>
      <c r="B1" s="235"/>
      <c r="C1" s="235"/>
      <c r="D1" s="235"/>
      <c r="E1" s="235"/>
      <c r="F1" s="235"/>
      <c r="G1" s="235"/>
      <c r="H1" s="235"/>
      <c r="I1" s="235"/>
      <c r="J1" s="235"/>
      <c r="K1" s="235"/>
      <c r="L1" s="235"/>
      <c r="M1" s="235"/>
    </row>
    <row r="2" spans="1:13" ht="24" customHeight="1" x14ac:dyDescent="0.2">
      <c r="A2" s="236" t="s">
        <v>0</v>
      </c>
      <c r="B2" s="237" t="s">
        <v>10</v>
      </c>
      <c r="C2" s="238" t="s">
        <v>15</v>
      </c>
      <c r="D2" s="239" t="s">
        <v>29</v>
      </c>
      <c r="E2" s="240" t="s">
        <v>43</v>
      </c>
      <c r="F2" s="241" t="s">
        <v>1</v>
      </c>
      <c r="G2" s="242" t="s">
        <v>2</v>
      </c>
      <c r="H2" s="243"/>
      <c r="I2" s="243"/>
      <c r="J2" s="243"/>
      <c r="K2" s="243"/>
      <c r="L2" s="243"/>
      <c r="M2" s="244"/>
    </row>
    <row r="3" spans="1:13" ht="42.75" customHeight="1" x14ac:dyDescent="0.2">
      <c r="A3" s="236"/>
      <c r="B3" s="237"/>
      <c r="C3" s="238"/>
      <c r="D3" s="239"/>
      <c r="E3" s="240"/>
      <c r="F3" s="241"/>
      <c r="G3" s="67" t="s">
        <v>40</v>
      </c>
      <c r="H3" s="150" t="s">
        <v>3</v>
      </c>
      <c r="I3" s="150" t="s">
        <v>4</v>
      </c>
      <c r="J3" s="150" t="s">
        <v>5</v>
      </c>
      <c r="K3" s="150" t="s">
        <v>6</v>
      </c>
      <c r="L3" s="66" t="s">
        <v>41</v>
      </c>
      <c r="M3" s="151" t="s">
        <v>7</v>
      </c>
    </row>
    <row r="4" spans="1:13" ht="26.25" customHeight="1" x14ac:dyDescent="0.2">
      <c r="A4" s="221" t="s">
        <v>38</v>
      </c>
      <c r="B4" s="222"/>
      <c r="C4" s="222"/>
      <c r="D4" s="222"/>
      <c r="E4" s="222"/>
      <c r="F4" s="222"/>
      <c r="G4" s="222"/>
      <c r="H4" s="222"/>
      <c r="I4" s="222"/>
      <c r="J4" s="222"/>
      <c r="K4" s="222"/>
      <c r="L4" s="222"/>
      <c r="M4" s="223"/>
    </row>
    <row r="5" spans="1:13" ht="23.25" customHeight="1" x14ac:dyDescent="0.2">
      <c r="A5" s="224" t="s">
        <v>53</v>
      </c>
      <c r="B5" s="225"/>
      <c r="C5" s="225"/>
      <c r="D5" s="225"/>
      <c r="E5" s="225"/>
      <c r="F5" s="225"/>
      <c r="G5" s="225"/>
      <c r="H5" s="225"/>
      <c r="I5" s="225"/>
      <c r="J5" s="225"/>
      <c r="K5" s="225"/>
      <c r="L5" s="225"/>
      <c r="M5" s="226"/>
    </row>
    <row r="6" spans="1:13" x14ac:dyDescent="0.2">
      <c r="A6" s="53" t="s">
        <v>52</v>
      </c>
      <c r="B6" s="12" t="s">
        <v>8</v>
      </c>
      <c r="C6" s="123">
        <v>0</v>
      </c>
      <c r="D6" s="23">
        <v>42285</v>
      </c>
      <c r="E6" s="86">
        <v>6.1859000000000003E-4</v>
      </c>
      <c r="F6" s="59">
        <v>2</v>
      </c>
      <c r="G6" s="68">
        <v>-0.51233938509804844</v>
      </c>
      <c r="H6" s="85">
        <v>-3.0167240703161013</v>
      </c>
      <c r="I6" s="85" t="s">
        <v>65</v>
      </c>
      <c r="J6" s="85" t="s">
        <v>65</v>
      </c>
      <c r="K6" s="85" t="s">
        <v>65</v>
      </c>
      <c r="L6" s="85" t="s">
        <v>65</v>
      </c>
      <c r="M6" s="85">
        <v>-2.5953847797251628</v>
      </c>
    </row>
    <row r="7" spans="1:13" ht="21" customHeight="1" x14ac:dyDescent="0.2">
      <c r="A7" s="212" t="s">
        <v>55</v>
      </c>
      <c r="B7" s="213"/>
      <c r="C7" s="213"/>
      <c r="D7" s="214"/>
      <c r="E7" s="130">
        <f>SUM(E6:E6)</f>
        <v>6.1859000000000003E-4</v>
      </c>
      <c r="F7" s="131">
        <f>SUM(F6:F6)</f>
        <v>2</v>
      </c>
      <c r="G7" s="102">
        <f>G6</f>
        <v>-0.51233938509804844</v>
      </c>
      <c r="H7" s="102">
        <f>H6</f>
        <v>-3.0167240703161013</v>
      </c>
      <c r="I7" s="103"/>
      <c r="J7" s="103"/>
      <c r="K7" s="103"/>
      <c r="L7" s="103"/>
      <c r="M7" s="104">
        <f>M6</f>
        <v>-2.5953847797251628</v>
      </c>
    </row>
    <row r="8" spans="1:13" x14ac:dyDescent="0.2">
      <c r="A8" s="118"/>
      <c r="B8" s="119"/>
      <c r="C8" s="119"/>
      <c r="D8" s="120"/>
      <c r="E8" s="121"/>
      <c r="F8" s="122"/>
      <c r="G8" s="114"/>
      <c r="H8" s="114"/>
      <c r="I8" s="114"/>
      <c r="J8" s="114"/>
      <c r="K8" s="115"/>
      <c r="L8" s="116"/>
      <c r="M8" s="117"/>
    </row>
    <row r="9" spans="1:13" ht="23.25" customHeight="1" x14ac:dyDescent="0.2">
      <c r="A9" s="227" t="s">
        <v>33</v>
      </c>
      <c r="B9" s="228"/>
      <c r="C9" s="228"/>
      <c r="D9" s="228"/>
      <c r="E9" s="228"/>
      <c r="F9" s="228"/>
      <c r="G9" s="228"/>
      <c r="H9" s="228"/>
      <c r="I9" s="228"/>
      <c r="J9" s="228"/>
      <c r="K9" s="228"/>
      <c r="L9" s="228"/>
      <c r="M9" s="229"/>
    </row>
    <row r="10" spans="1:13" s="14" customFormat="1" x14ac:dyDescent="0.2">
      <c r="A10" s="53" t="s">
        <v>46</v>
      </c>
      <c r="B10" s="12" t="s">
        <v>8</v>
      </c>
      <c r="C10" s="12" t="s">
        <v>23</v>
      </c>
      <c r="D10" s="23">
        <v>36433</v>
      </c>
      <c r="E10" s="86">
        <v>28.1717637</v>
      </c>
      <c r="F10" s="59">
        <v>29753</v>
      </c>
      <c r="G10" s="68">
        <v>1.7590655571098199</v>
      </c>
      <c r="H10" s="85">
        <v>3.7248717626124899</v>
      </c>
      <c r="I10" s="85">
        <v>0.94626689605388203</v>
      </c>
      <c r="J10" s="85">
        <v>2.6448644176235701</v>
      </c>
      <c r="K10" s="85">
        <v>3.5028879913206601</v>
      </c>
      <c r="L10" s="85">
        <v>3.0737983258058299</v>
      </c>
      <c r="M10" s="85">
        <v>5.2119790969098201</v>
      </c>
    </row>
    <row r="11" spans="1:13" s="2" customFormat="1" ht="12.75" customHeight="1" x14ac:dyDescent="0.2">
      <c r="A11" s="53" t="s">
        <v>27</v>
      </c>
      <c r="B11" s="12" t="s">
        <v>8</v>
      </c>
      <c r="C11" s="12" t="s">
        <v>18</v>
      </c>
      <c r="D11" s="24">
        <v>40834</v>
      </c>
      <c r="E11" s="108">
        <v>13.782</v>
      </c>
      <c r="F11" s="109">
        <v>9303</v>
      </c>
      <c r="G11" s="69">
        <v>1.75</v>
      </c>
      <c r="H11" s="69">
        <v>3.58</v>
      </c>
      <c r="I11" s="69">
        <v>-0.51</v>
      </c>
      <c r="J11" s="69">
        <v>2.95</v>
      </c>
      <c r="K11" s="69">
        <v>3.07</v>
      </c>
      <c r="L11" s="69" t="s">
        <v>66</v>
      </c>
      <c r="M11" s="70">
        <v>3.47</v>
      </c>
    </row>
    <row r="12" spans="1:13" s="2" customFormat="1" ht="12.75" customHeight="1" x14ac:dyDescent="0.2">
      <c r="A12" s="53" t="s">
        <v>30</v>
      </c>
      <c r="B12" s="12" t="s">
        <v>8</v>
      </c>
      <c r="C12" s="12" t="s">
        <v>18</v>
      </c>
      <c r="D12" s="24">
        <v>36738</v>
      </c>
      <c r="E12" s="87">
        <v>97.208409000000003</v>
      </c>
      <c r="F12" s="25">
        <v>48551</v>
      </c>
      <c r="G12" s="101">
        <v>1.71</v>
      </c>
      <c r="H12" s="101">
        <v>3.71</v>
      </c>
      <c r="I12" s="92">
        <v>0.87</v>
      </c>
      <c r="J12" s="92">
        <v>3.82</v>
      </c>
      <c r="K12" s="101">
        <v>3.57</v>
      </c>
      <c r="L12" s="101">
        <v>3.81</v>
      </c>
      <c r="M12" s="101">
        <v>4.67</v>
      </c>
    </row>
    <row r="13" spans="1:13" ht="12.75" customHeight="1" x14ac:dyDescent="0.2">
      <c r="A13" s="54" t="s">
        <v>11</v>
      </c>
      <c r="B13" s="26" t="s">
        <v>8</v>
      </c>
      <c r="C13" s="26" t="s">
        <v>18</v>
      </c>
      <c r="D13" s="27">
        <v>37816</v>
      </c>
      <c r="E13" s="111">
        <v>48.044174570984801</v>
      </c>
      <c r="F13" s="112">
        <v>40277</v>
      </c>
      <c r="G13" s="113">
        <v>1.0562538336152949</v>
      </c>
      <c r="H13" s="113">
        <v>2.2768630649804056</v>
      </c>
      <c r="I13" s="113">
        <v>0.65370454254716215</v>
      </c>
      <c r="J13" s="113">
        <v>3.1646024768944958</v>
      </c>
      <c r="K13" s="13">
        <v>3.6435804410289485</v>
      </c>
      <c r="L13" s="110">
        <v>3.1268339305698722</v>
      </c>
      <c r="M13" s="13">
        <v>2.922676939539226</v>
      </c>
    </row>
    <row r="14" spans="1:13" s="20" customFormat="1" ht="23.25" customHeight="1" x14ac:dyDescent="0.2">
      <c r="A14" s="215" t="s">
        <v>35</v>
      </c>
      <c r="B14" s="216"/>
      <c r="C14" s="216"/>
      <c r="D14" s="217"/>
      <c r="E14" s="156">
        <f>SUM(E10:E13)</f>
        <v>187.20634727098479</v>
      </c>
      <c r="F14" s="41">
        <f>SUM(F10:F13)</f>
        <v>127884</v>
      </c>
      <c r="G14" s="102">
        <f>($E$10*G10+$E$11*G11+$E$12*G12+$E$13*G13+$E$36*G36)/($E$14+$E$36)</f>
        <v>1.5492732466232291</v>
      </c>
      <c r="H14" s="103">
        <f>($E$10*H10+$E$11*H11+$E$12*H12+$E$13*H13+$E$36*H36)/($E$14+$E$36)</f>
        <v>3.6131349570470381</v>
      </c>
      <c r="I14" s="103">
        <f>($E$10*I10+$E$11*I11+$E$12*I12+$E$13*I13+$E$36*I36)/($E$14+$E$36)</f>
        <v>0.94529231444088857</v>
      </c>
      <c r="J14" s="103">
        <f>($E$10*J10+$E$11*J11+$E$12*J12+$E$13*J13+$E$36*J36)/($E$14+$E$36)</f>
        <v>3.3296859042741827</v>
      </c>
      <c r="K14" s="103">
        <f>($E$10*K10+$E$11*K11+$E$12*K12+$E$13*K13+$E$36*K36)/($E$14+$E$36)</f>
        <v>3.6015459867204886</v>
      </c>
      <c r="L14" s="103">
        <f>($E$10*L10+$E$12*L12+$E$13*L13+$E$36*L36)/($E$10+$E$12+$E$13+$E$36)</f>
        <v>3.393084524202326</v>
      </c>
      <c r="M14" s="104">
        <f>($E$10*M10+$E$11*M11+$E$12*M12+$E$13*M13+$E$36*M36)/($E$14+$E$36)</f>
        <v>4.9816098666058934</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230" t="s">
        <v>34</v>
      </c>
      <c r="B16" s="230"/>
      <c r="C16" s="230"/>
      <c r="D16" s="230"/>
      <c r="E16" s="230"/>
      <c r="F16" s="230"/>
      <c r="G16" s="230"/>
      <c r="H16" s="230"/>
      <c r="I16" s="230"/>
      <c r="J16" s="230"/>
      <c r="K16" s="230"/>
      <c r="L16" s="230"/>
      <c r="M16" s="230"/>
    </row>
    <row r="17" spans="1:13" x14ac:dyDescent="0.2">
      <c r="A17" s="56" t="s">
        <v>47</v>
      </c>
      <c r="B17" s="12" t="s">
        <v>8</v>
      </c>
      <c r="C17" s="12" t="s">
        <v>16</v>
      </c>
      <c r="D17" s="23">
        <v>36606</v>
      </c>
      <c r="E17" s="86">
        <v>13.287646930000001</v>
      </c>
      <c r="F17" s="59">
        <v>23112</v>
      </c>
      <c r="G17" s="68">
        <v>2.8593179589772602</v>
      </c>
      <c r="H17" s="85">
        <v>5.3395973906987404</v>
      </c>
      <c r="I17" s="85">
        <v>1.04198323392211</v>
      </c>
      <c r="J17" s="85">
        <v>3.4052850133825099</v>
      </c>
      <c r="K17" s="85">
        <v>4.3932261407214801</v>
      </c>
      <c r="L17" s="85">
        <v>3.0747700491794898</v>
      </c>
      <c r="M17" s="85">
        <v>5.1736993209335704</v>
      </c>
    </row>
    <row r="18" spans="1:13" x14ac:dyDescent="0.2">
      <c r="A18" s="56" t="s">
        <v>49</v>
      </c>
      <c r="B18" s="12" t="s">
        <v>8</v>
      </c>
      <c r="C18" s="12" t="s">
        <v>17</v>
      </c>
      <c r="D18" s="23">
        <v>36091</v>
      </c>
      <c r="E18" s="87">
        <v>0.40870271999999996</v>
      </c>
      <c r="F18" s="25">
        <v>487</v>
      </c>
      <c r="G18" s="69">
        <v>1.3587167370909592</v>
      </c>
      <c r="H18" s="69">
        <v>3.7789847561455314</v>
      </c>
      <c r="I18" s="69">
        <v>1.5354012106334025</v>
      </c>
      <c r="J18" s="69">
        <v>2.4972047608913028</v>
      </c>
      <c r="K18" s="69">
        <v>4.4061800877210899</v>
      </c>
      <c r="L18" s="110" t="s">
        <v>65</v>
      </c>
      <c r="M18" s="69">
        <v>4.4295585152727135</v>
      </c>
    </row>
    <row r="19" spans="1:13" ht="13.5" customHeight="1" x14ac:dyDescent="0.2">
      <c r="A19" s="56" t="s">
        <v>50</v>
      </c>
      <c r="B19" s="12" t="s">
        <v>8</v>
      </c>
      <c r="C19" s="12" t="s">
        <v>21</v>
      </c>
      <c r="D19" s="23">
        <v>39514</v>
      </c>
      <c r="E19" s="87">
        <v>6.1986519999999996E-2</v>
      </c>
      <c r="F19" s="25">
        <v>100</v>
      </c>
      <c r="G19" s="69">
        <v>3.8161917858094307</v>
      </c>
      <c r="H19" s="69">
        <v>8.6187338856438256</v>
      </c>
      <c r="I19" s="69">
        <v>1.5287214041178609</v>
      </c>
      <c r="J19" s="69">
        <v>2.4397692156228779</v>
      </c>
      <c r="K19" s="69">
        <v>3.8288386290321608</v>
      </c>
      <c r="L19" s="110" t="s">
        <v>65</v>
      </c>
      <c r="M19" s="69">
        <v>3.7402071554513583</v>
      </c>
    </row>
    <row r="20" spans="1:13" ht="12.75" customHeight="1" x14ac:dyDescent="0.2">
      <c r="A20" s="56" t="s">
        <v>51</v>
      </c>
      <c r="B20" s="12" t="s">
        <v>8</v>
      </c>
      <c r="C20" s="12" t="s">
        <v>16</v>
      </c>
      <c r="D20" s="23">
        <v>39514</v>
      </c>
      <c r="E20" s="87">
        <v>0.65737867000000005</v>
      </c>
      <c r="F20" s="25">
        <v>1691</v>
      </c>
      <c r="G20" s="69">
        <v>1.442529342701504</v>
      </c>
      <c r="H20" s="69">
        <v>4.6185294504282659</v>
      </c>
      <c r="I20" s="69">
        <v>2.8368311242207289</v>
      </c>
      <c r="J20" s="69">
        <v>3.0599785611031161</v>
      </c>
      <c r="K20" s="69">
        <v>3.9614901222574606</v>
      </c>
      <c r="L20" s="110" t="s">
        <v>65</v>
      </c>
      <c r="M20" s="69">
        <v>4.5595401235780653</v>
      </c>
    </row>
    <row r="21" spans="1:13" ht="12.75" customHeight="1" x14ac:dyDescent="0.2">
      <c r="A21" s="56" t="s">
        <v>54</v>
      </c>
      <c r="B21" s="12" t="s">
        <v>8</v>
      </c>
      <c r="C21" s="12" t="s">
        <v>16</v>
      </c>
      <c r="D21" s="23">
        <v>42285</v>
      </c>
      <c r="E21" s="87">
        <v>2.9528970000000002E-2</v>
      </c>
      <c r="F21" s="25">
        <v>10</v>
      </c>
      <c r="G21" s="69">
        <v>-0.11362287442928665</v>
      </c>
      <c r="H21" s="69">
        <v>-0.93853985304652721</v>
      </c>
      <c r="I21" s="69" t="s">
        <v>65</v>
      </c>
      <c r="J21" s="69" t="s">
        <v>65</v>
      </c>
      <c r="K21" s="69" t="s">
        <v>65</v>
      </c>
      <c r="L21" s="110" t="s">
        <v>65</v>
      </c>
      <c r="M21" s="69">
        <v>-0.98796351825083395</v>
      </c>
    </row>
    <row r="22" spans="1:13" ht="12.75" customHeight="1" x14ac:dyDescent="0.2">
      <c r="A22" s="53" t="s">
        <v>12</v>
      </c>
      <c r="B22" s="12" t="s">
        <v>8</v>
      </c>
      <c r="C22" s="12" t="s">
        <v>19</v>
      </c>
      <c r="D22" s="24">
        <v>40834</v>
      </c>
      <c r="E22" s="108">
        <v>7.9269999999999996</v>
      </c>
      <c r="F22" s="109">
        <v>5524</v>
      </c>
      <c r="G22" s="69">
        <v>4.0599999999999996</v>
      </c>
      <c r="H22" s="69">
        <v>9.2899999999999991</v>
      </c>
      <c r="I22" s="110">
        <v>-1.0900000000000001</v>
      </c>
      <c r="J22" s="110">
        <v>5.94</v>
      </c>
      <c r="K22" s="110">
        <v>5.24</v>
      </c>
      <c r="L22" s="110" t="s">
        <v>66</v>
      </c>
      <c r="M22" s="69">
        <v>5.34</v>
      </c>
    </row>
    <row r="23" spans="1:13" x14ac:dyDescent="0.2">
      <c r="A23" s="53" t="s">
        <v>31</v>
      </c>
      <c r="B23" s="12" t="s">
        <v>8</v>
      </c>
      <c r="C23" s="12" t="s">
        <v>16</v>
      </c>
      <c r="D23" s="24">
        <v>38245</v>
      </c>
      <c r="E23" s="87">
        <v>43.053170999999999</v>
      </c>
      <c r="F23" s="25">
        <v>36683</v>
      </c>
      <c r="G23" s="101">
        <v>2.48</v>
      </c>
      <c r="H23" s="101">
        <v>5.84</v>
      </c>
      <c r="I23" s="92">
        <v>1.06</v>
      </c>
      <c r="J23" s="101">
        <v>4.99</v>
      </c>
      <c r="K23" s="92">
        <v>4.7</v>
      </c>
      <c r="L23" s="92">
        <v>3.8</v>
      </c>
      <c r="M23" s="92">
        <v>5.03</v>
      </c>
    </row>
    <row r="24" spans="1:13" ht="12.75" customHeight="1" x14ac:dyDescent="0.2">
      <c r="A24" s="55" t="s">
        <v>13</v>
      </c>
      <c r="B24" s="22" t="s">
        <v>8</v>
      </c>
      <c r="C24" s="22" t="s">
        <v>20</v>
      </c>
      <c r="D24" s="23">
        <v>37834</v>
      </c>
      <c r="E24" s="111">
        <v>56.108945383334003</v>
      </c>
      <c r="F24" s="112">
        <v>48005</v>
      </c>
      <c r="G24" s="113">
        <v>3.1189338961594038</v>
      </c>
      <c r="H24" s="113">
        <v>9.2685094087669562</v>
      </c>
      <c r="I24" s="113">
        <v>2.2508851282618814</v>
      </c>
      <c r="J24" s="113">
        <v>5.9661271470584643</v>
      </c>
      <c r="K24" s="13">
        <v>6.0591000179521126</v>
      </c>
      <c r="L24" s="110">
        <v>1.9836899130908581</v>
      </c>
      <c r="M24" s="13">
        <v>4.0701611378135105</v>
      </c>
    </row>
    <row r="25" spans="1:13" ht="12.75" customHeight="1" x14ac:dyDescent="0.2">
      <c r="A25" s="56" t="s">
        <v>28</v>
      </c>
      <c r="B25" s="22" t="s">
        <v>8</v>
      </c>
      <c r="C25" s="22" t="s">
        <v>25</v>
      </c>
      <c r="D25" s="23">
        <v>39078</v>
      </c>
      <c r="E25" s="111">
        <v>15.8816522148208</v>
      </c>
      <c r="F25" s="112">
        <v>17846</v>
      </c>
      <c r="G25" s="113">
        <v>5.8512616301783282</v>
      </c>
      <c r="H25" s="113">
        <v>19.263854079202659</v>
      </c>
      <c r="I25" s="113">
        <v>2.5752773659518224</v>
      </c>
      <c r="J25" s="113">
        <v>9.8578981724530621</v>
      </c>
      <c r="K25" s="13">
        <v>8.9427694215959299</v>
      </c>
      <c r="L25" s="69">
        <v>1.0680354146298088</v>
      </c>
      <c r="M25" s="13">
        <v>1.3921816365810136</v>
      </c>
    </row>
    <row r="26" spans="1:13" ht="12.75" customHeight="1" x14ac:dyDescent="0.2">
      <c r="A26" s="30" t="s">
        <v>34</v>
      </c>
      <c r="B26" s="31" t="s">
        <v>8</v>
      </c>
      <c r="C26" s="31"/>
      <c r="D26" s="32"/>
      <c r="E26" s="62">
        <f>SUM(E17:E25)</f>
        <v>137.41601240815481</v>
      </c>
      <c r="F26" s="33">
        <f>SUM(F17:F25)</f>
        <v>133458</v>
      </c>
      <c r="G26" s="105">
        <f>($E$17*G17+$E$18*G18+$E$19*G19+$E$20*G20+$E$22*G22+$E$23*G23+$E$24*G24+$E$25*G25+$E$21*G21)/($E$26)</f>
        <v>3.250084718250442</v>
      </c>
      <c r="H26" s="105">
        <f>($E$17*H17+$E$18*H18+$E$19*H19+$E$20*H20+$E$22*H22+$E$23*H23+$E$24*H24+$E$25*H25)/($E$26-$E$21)</f>
        <v>8.9319267167156049</v>
      </c>
      <c r="I26" s="105">
        <f>($E$17*I17+$E$18*I18+$E$19*I19+$E$20*I20+$E$22*I22+$E$23*I23+$E$24*I24+$E$25*I25)/($E$26-$E$21)</f>
        <v>1.6058569686706132</v>
      </c>
      <c r="J26" s="105">
        <f>($E$17*J17+$E$18*J18+$E$19*J19+$E$20*J20+$E$22*J22+$E$23*J23+$E$24*J24+$E$25*J25)/($E$26-$E$21)</f>
        <v>5.8351166183771417</v>
      </c>
      <c r="K26" s="105">
        <f>($E$17*K17+$E$18*K18+$E$19*K19+$E$20*K20+$E$22*K22+$E$23*K23+$E$24*K24+$E$25*K25)/($E$26-$E$21)</f>
        <v>5.7422027323666054</v>
      </c>
      <c r="L26" s="106">
        <f>($E$17*L17+$E$24*L24+$E$23*L23+$E$25*L25)/($E$17+$E$24+$E$23+$E$25)</f>
        <v>2.5926888068244462</v>
      </c>
      <c r="M26" s="107">
        <f>($E$17*M17+$E$18*M18+$E$19*M19+$E$20*M20+$E$22*M22+$E$23*M23+$E$24*M24+$E$25*M25+$E$21*M21)/$E$26</f>
        <v>4.2435149243591503</v>
      </c>
    </row>
    <row r="27" spans="1:13" s="14" customFormat="1" ht="12.75" customHeight="1" x14ac:dyDescent="0.2">
      <c r="A27" s="51"/>
      <c r="B27" s="15"/>
      <c r="C27" s="15"/>
      <c r="D27" s="42"/>
      <c r="E27" s="64"/>
      <c r="F27" s="28"/>
      <c r="G27" s="73"/>
      <c r="H27" s="74"/>
      <c r="I27" s="74"/>
      <c r="J27" s="74"/>
      <c r="K27" s="74"/>
      <c r="L27" s="74"/>
      <c r="M27" s="75"/>
    </row>
    <row r="28" spans="1:13" ht="12.75" customHeight="1" x14ac:dyDescent="0.2">
      <c r="A28" s="56" t="s">
        <v>48</v>
      </c>
      <c r="B28" s="12" t="s">
        <v>9</v>
      </c>
      <c r="C28" s="12" t="s">
        <v>16</v>
      </c>
      <c r="D28" s="23">
        <v>38808</v>
      </c>
      <c r="E28" s="86">
        <v>1.0594379780420864</v>
      </c>
      <c r="F28" s="59">
        <v>615</v>
      </c>
      <c r="G28" s="68">
        <v>3.0795409354907202</v>
      </c>
      <c r="H28" s="70">
        <v>3.9939621958706302</v>
      </c>
      <c r="I28" s="70">
        <v>1.08810487161681</v>
      </c>
      <c r="J28" s="70">
        <v>1.55393593251327</v>
      </c>
      <c r="K28" s="70">
        <v>2.2133088401429499</v>
      </c>
      <c r="L28" s="70">
        <v>2.9193619348971498</v>
      </c>
      <c r="M28" s="85">
        <v>3.87797064450861</v>
      </c>
    </row>
    <row r="29" spans="1:13" ht="12.75" customHeight="1" x14ac:dyDescent="0.2">
      <c r="A29" s="55" t="s">
        <v>14</v>
      </c>
      <c r="B29" s="22" t="s">
        <v>9</v>
      </c>
      <c r="C29" s="22" t="s">
        <v>20</v>
      </c>
      <c r="D29" s="23">
        <v>37816</v>
      </c>
      <c r="E29" s="111">
        <v>3.7240731352031999</v>
      </c>
      <c r="F29" s="112">
        <v>2304</v>
      </c>
      <c r="G29" s="13">
        <v>5.2844452710656853</v>
      </c>
      <c r="H29" s="13">
        <v>8.2328963601630214</v>
      </c>
      <c r="I29" s="13">
        <v>2.3972179445351127</v>
      </c>
      <c r="J29" s="13">
        <v>3.185320371534206</v>
      </c>
      <c r="K29" s="13">
        <v>3.4469509476365845</v>
      </c>
      <c r="L29" s="110">
        <v>1.0185298336906623</v>
      </c>
      <c r="M29" s="13">
        <v>2.4217961809068322</v>
      </c>
    </row>
    <row r="30" spans="1:13" ht="12.75" customHeight="1" x14ac:dyDescent="0.2">
      <c r="A30" s="30" t="s">
        <v>34</v>
      </c>
      <c r="B30" s="31" t="s">
        <v>9</v>
      </c>
      <c r="C30" s="35"/>
      <c r="D30" s="36"/>
      <c r="E30" s="63">
        <f>SUM(E28:E29)</f>
        <v>4.7835111132452859</v>
      </c>
      <c r="F30" s="34">
        <f>SUM(F28:F29)</f>
        <v>2919</v>
      </c>
      <c r="G30" s="105">
        <f>($E$28*G28+$E$29*G29)/$E$30</f>
        <v>4.7961095411476293</v>
      </c>
      <c r="H30" s="106">
        <f t="shared" ref="H30:M30" si="0">($E$28*H28+$E$29*H29)/$E$30</f>
        <v>7.2940696837419257</v>
      </c>
      <c r="I30" s="106">
        <f t="shared" si="0"/>
        <v>2.1072794298819937</v>
      </c>
      <c r="J30" s="106">
        <f t="shared" si="0"/>
        <v>2.8240061421808025</v>
      </c>
      <c r="K30" s="106">
        <f t="shared" si="0"/>
        <v>3.1737275205242881</v>
      </c>
      <c r="L30" s="107">
        <f t="shared" si="0"/>
        <v>1.439520539100241</v>
      </c>
      <c r="M30" s="107">
        <f t="shared" si="0"/>
        <v>2.7443054200142867</v>
      </c>
    </row>
    <row r="31" spans="1:13" s="14" customFormat="1" ht="12.75" customHeight="1" x14ac:dyDescent="0.2">
      <c r="A31" s="51"/>
      <c r="B31" s="15"/>
      <c r="C31" s="15"/>
      <c r="D31" s="42"/>
      <c r="E31" s="64"/>
      <c r="F31" s="28"/>
      <c r="G31" s="73"/>
      <c r="H31" s="71"/>
      <c r="I31" s="71"/>
      <c r="J31" s="71"/>
      <c r="K31" s="71"/>
      <c r="L31" s="71"/>
      <c r="M31" s="72"/>
    </row>
    <row r="32" spans="1:13" s="20" customFormat="1" ht="21" customHeight="1" x14ac:dyDescent="0.2">
      <c r="A32" s="218" t="s">
        <v>36</v>
      </c>
      <c r="B32" s="219"/>
      <c r="C32" s="219"/>
      <c r="D32" s="220"/>
      <c r="E32" s="63">
        <f>E30+E26</f>
        <v>142.1995235214001</v>
      </c>
      <c r="F32" s="34">
        <f>F30+F26</f>
        <v>136377</v>
      </c>
      <c r="G32" s="76">
        <f>($E$26*G26+$E$30*G30)/$E$32</f>
        <v>3.3020921141863986</v>
      </c>
      <c r="H32" s="76">
        <f>($E$26*H26+$E$30*H30)/$E$32</f>
        <v>8.8768301374506446</v>
      </c>
      <c r="I32" s="76">
        <f>($E$26*I26+$E$30*I30)/$E$32</f>
        <v>1.622724535145085</v>
      </c>
      <c r="J32" s="76">
        <f t="shared" ref="J32:M32" si="1">($E$26*J26+$E$30*J30)/$E$32</f>
        <v>5.7338245741465803</v>
      </c>
      <c r="K32" s="76">
        <f t="shared" si="1"/>
        <v>5.6558006867360255</v>
      </c>
      <c r="L32" s="76">
        <f>($E$26*L26+$E$30*L30)/$E$32</f>
        <v>2.5538968820169741</v>
      </c>
      <c r="M32" s="76">
        <f t="shared" si="1"/>
        <v>4.1930823691189971</v>
      </c>
    </row>
    <row r="33" spans="1:13" s="20" customFormat="1" ht="26.25" customHeight="1" x14ac:dyDescent="0.2">
      <c r="A33" s="231" t="s">
        <v>37</v>
      </c>
      <c r="B33" s="231"/>
      <c r="C33" s="231"/>
      <c r="D33" s="231"/>
      <c r="E33" s="65">
        <f>SUM(E7,E14,E32)</f>
        <v>329.40648938238485</v>
      </c>
      <c r="F33" s="48">
        <f>SUM(F7,F14, F32)</f>
        <v>264263</v>
      </c>
      <c r="G33" s="152"/>
      <c r="H33" s="232"/>
      <c r="I33" s="233"/>
      <c r="J33" s="233"/>
      <c r="K33" s="233"/>
      <c r="L33" s="233"/>
      <c r="M33" s="234"/>
    </row>
    <row r="34" spans="1:13" s="21" customFormat="1" ht="10.5" customHeight="1" x14ac:dyDescent="0.2">
      <c r="A34" s="52"/>
      <c r="B34" s="43"/>
      <c r="C34" s="43"/>
      <c r="D34" s="43"/>
      <c r="E34" s="44"/>
      <c r="F34" s="28"/>
      <c r="G34" s="73"/>
      <c r="H34" s="73"/>
      <c r="I34" s="73"/>
      <c r="J34" s="73"/>
      <c r="K34" s="73"/>
      <c r="L34" s="73"/>
      <c r="M34" s="77"/>
    </row>
    <row r="35" spans="1:13" ht="22.5" customHeight="1" x14ac:dyDescent="0.2">
      <c r="A35" s="49" t="s">
        <v>22</v>
      </c>
      <c r="B35" s="45"/>
      <c r="C35" s="45"/>
      <c r="D35" s="45"/>
      <c r="E35" s="46"/>
      <c r="F35" s="47"/>
      <c r="G35" s="78"/>
      <c r="H35" s="94"/>
      <c r="I35" s="94"/>
      <c r="J35" s="94"/>
      <c r="K35" s="94"/>
      <c r="L35" s="94"/>
      <c r="M35" s="95"/>
    </row>
    <row r="36" spans="1:13" ht="39" customHeight="1" thickBot="1" x14ac:dyDescent="0.25">
      <c r="A36" s="57" t="s">
        <v>32</v>
      </c>
      <c r="B36" s="12" t="s">
        <v>8</v>
      </c>
      <c r="C36" s="12" t="s">
        <v>17</v>
      </c>
      <c r="D36" s="23">
        <v>36495</v>
      </c>
      <c r="E36" s="88">
        <v>66.203000000000003</v>
      </c>
      <c r="F36" s="89">
        <v>12865</v>
      </c>
      <c r="G36" s="90">
        <v>1.54</v>
      </c>
      <c r="H36" s="90">
        <v>4.4000000000000004</v>
      </c>
      <c r="I36" s="90">
        <v>1.57</v>
      </c>
      <c r="J36" s="90">
        <v>3.1</v>
      </c>
      <c r="K36" s="90">
        <v>3.77</v>
      </c>
      <c r="L36" s="90">
        <v>3.11</v>
      </c>
      <c r="M36" s="91">
        <v>7.15</v>
      </c>
    </row>
    <row r="37" spans="1:13" ht="31.5" customHeight="1" x14ac:dyDescent="0.2">
      <c r="A37" s="201" t="s">
        <v>26</v>
      </c>
      <c r="B37" s="202"/>
      <c r="C37" s="202"/>
      <c r="D37" s="203"/>
      <c r="E37" s="96">
        <f>E33+E36</f>
        <v>395.60948938238482</v>
      </c>
      <c r="F37" s="97">
        <f>F33+F36</f>
        <v>277128</v>
      </c>
      <c r="G37" s="98"/>
      <c r="H37" s="99"/>
      <c r="I37" s="99"/>
      <c r="J37" s="99"/>
      <c r="K37" s="99"/>
      <c r="L37" s="99"/>
      <c r="M37" s="99"/>
    </row>
    <row r="38" spans="1:13" ht="41.25" customHeight="1" x14ac:dyDescent="0.2">
      <c r="A38" s="204" t="s">
        <v>44</v>
      </c>
      <c r="B38" s="205"/>
      <c r="C38" s="205"/>
      <c r="D38" s="205"/>
      <c r="E38" s="205"/>
      <c r="F38" s="205"/>
      <c r="G38" s="205"/>
      <c r="H38" s="205"/>
      <c r="I38" s="205"/>
      <c r="J38" s="205"/>
      <c r="K38" s="205"/>
      <c r="L38" s="205"/>
      <c r="M38" s="206"/>
    </row>
    <row r="39" spans="1:13" s="4" customFormat="1" ht="24" customHeight="1" x14ac:dyDescent="0.2">
      <c r="A39" s="207" t="s">
        <v>24</v>
      </c>
      <c r="B39" s="208"/>
      <c r="C39" s="208"/>
      <c r="D39" s="208"/>
      <c r="E39" s="208"/>
      <c r="F39" s="208"/>
      <c r="G39" s="208"/>
      <c r="H39" s="208"/>
      <c r="I39" s="208"/>
      <c r="J39" s="208"/>
      <c r="K39" s="208"/>
      <c r="L39" s="208"/>
      <c r="M39" s="209"/>
    </row>
    <row r="40" spans="1:13" s="4" customFormat="1" ht="24" customHeight="1" x14ac:dyDescent="0.2">
      <c r="A40" s="153" t="s">
        <v>42</v>
      </c>
      <c r="B40" s="154"/>
      <c r="C40" s="154"/>
      <c r="D40" s="154"/>
      <c r="E40" s="154"/>
      <c r="F40" s="154"/>
      <c r="G40" s="154"/>
      <c r="H40" s="154"/>
      <c r="I40" s="154"/>
      <c r="J40" s="154"/>
      <c r="K40" s="154"/>
      <c r="L40" s="154"/>
      <c r="M40" s="155"/>
    </row>
    <row r="41" spans="1:13" ht="22.5" customHeight="1" x14ac:dyDescent="0.2">
      <c r="B41" s="11"/>
      <c r="C41" s="11"/>
      <c r="D41" s="11"/>
      <c r="E41" s="210" t="s">
        <v>39</v>
      </c>
      <c r="F41" s="211"/>
      <c r="G41" s="79">
        <f>($E$14*G14+$E$26*G26+$E$30*G30+$E$36*G36)/$E$37</f>
        <v>2.1777595174248479</v>
      </c>
      <c r="H41" s="79">
        <f>($E$14*H14+$E$26*H26+$E$30*H30+$E$36*H36)/$E$37</f>
        <v>5.6368112324938124</v>
      </c>
      <c r="I41" s="79">
        <f t="shared" ref="I41:M41" si="2">($E$14*I14+$E$26*I26+$E$30*I30+$E$36*I36)/$E$37</f>
        <v>1.2933311781593295</v>
      </c>
      <c r="J41" s="79">
        <f t="shared" si="2"/>
        <v>4.1553976894341709</v>
      </c>
      <c r="K41" s="79">
        <f t="shared" si="2"/>
        <v>4.3681200473378547</v>
      </c>
      <c r="L41" s="79">
        <f t="shared" si="2"/>
        <v>3.0440655288205778</v>
      </c>
      <c r="M41" s="79">
        <f t="shared" si="2"/>
        <v>5.0610382343377713</v>
      </c>
    </row>
    <row r="42" spans="1:13" ht="16.5" customHeight="1" x14ac:dyDescent="0.2">
      <c r="B42" s="10"/>
      <c r="C42" s="10"/>
      <c r="D42" s="10"/>
      <c r="E42" s="16"/>
      <c r="F42" s="100" t="s">
        <v>45</v>
      </c>
      <c r="G42" s="80"/>
      <c r="H42" s="80">
        <f>H41-'Mar-2017'!H41</f>
        <v>-0.12201993880265594</v>
      </c>
      <c r="I42" s="80">
        <f>I41-'Mar-2017'!I41</f>
        <v>0.24144860810716273</v>
      </c>
      <c r="J42" s="80">
        <f>J41-'Mar-2017'!J41</f>
        <v>6.111420594705308E-2</v>
      </c>
      <c r="K42" s="80">
        <f>K41-'Mar-2017'!K41</f>
        <v>8.0099404764021997E-2</v>
      </c>
      <c r="L42" s="80">
        <f>L41-'Mar-2017'!L41</f>
        <v>-5.4412370698885049E-2</v>
      </c>
      <c r="M42" s="80">
        <f>M41-'Mar-2017'!M41</f>
        <v>1.0214091955302429E-2</v>
      </c>
    </row>
    <row r="43" spans="1:13" x14ac:dyDescent="0.2">
      <c r="E43" s="17"/>
      <c r="F43" s="60"/>
      <c r="G43" s="60"/>
      <c r="H43" s="9"/>
      <c r="I43" s="9"/>
      <c r="J43" s="9"/>
      <c r="K43" s="9"/>
      <c r="L43" s="9"/>
      <c r="M43" s="9"/>
    </row>
    <row r="44" spans="1:13" x14ac:dyDescent="0.2">
      <c r="E44" s="18"/>
      <c r="F44" s="60"/>
      <c r="G44" s="60"/>
      <c r="H44" s="6"/>
      <c r="I44" s="6"/>
      <c r="J44" s="6"/>
      <c r="K44" s="6"/>
      <c r="L44" s="6"/>
      <c r="M44" s="6"/>
    </row>
    <row r="45" spans="1:13" x14ac:dyDescent="0.2">
      <c r="H45" s="7"/>
      <c r="I45" s="6"/>
      <c r="J45" s="6"/>
      <c r="K45" s="6"/>
      <c r="L45" s="6"/>
      <c r="M45" s="6"/>
    </row>
    <row r="46" spans="1:13" x14ac:dyDescent="0.2">
      <c r="A46" s="20" t="s">
        <v>71</v>
      </c>
      <c r="B46" s="81"/>
      <c r="C46" s="81"/>
      <c r="D46" s="20"/>
      <c r="E46" s="82">
        <f>E37-'Dec-2016'!E37</f>
        <v>15.013077201127771</v>
      </c>
      <c r="F46" s="83">
        <f>E46/'Dec-2016'!E37</f>
        <v>3.9446186880967946E-2</v>
      </c>
      <c r="H46" s="6"/>
      <c r="I46" s="6"/>
      <c r="J46" s="6"/>
      <c r="K46" s="6"/>
      <c r="L46" s="6"/>
      <c r="M46" s="6"/>
    </row>
    <row r="47" spans="1:13" x14ac:dyDescent="0.2">
      <c r="A47" s="20" t="s">
        <v>72</v>
      </c>
      <c r="B47" s="81"/>
      <c r="C47" s="81"/>
      <c r="D47" s="20"/>
      <c r="E47" s="84">
        <f>F37-'Dec-2016'!F37</f>
        <v>4891</v>
      </c>
      <c r="F47" s="83">
        <f>E47/'Dec-2016'!F37</f>
        <v>1.7965963480349841E-2</v>
      </c>
      <c r="H47" s="5"/>
      <c r="I47" s="5"/>
      <c r="J47" s="5"/>
      <c r="K47" s="5"/>
      <c r="L47" s="5"/>
      <c r="M47" s="5"/>
    </row>
  </sheetData>
  <mergeCells count="21">
    <mergeCell ref="E41:F41"/>
    <mergeCell ref="A32:D32"/>
    <mergeCell ref="A33:D33"/>
    <mergeCell ref="H33:M33"/>
    <mergeCell ref="A37:D37"/>
    <mergeCell ref="A38:M38"/>
    <mergeCell ref="A39:M39"/>
    <mergeCell ref="A16:M16"/>
    <mergeCell ref="A1:M1"/>
    <mergeCell ref="A2:A3"/>
    <mergeCell ref="B2:B3"/>
    <mergeCell ref="C2:C3"/>
    <mergeCell ref="D2:D3"/>
    <mergeCell ref="E2:E3"/>
    <mergeCell ref="F2:F3"/>
    <mergeCell ref="G2:M2"/>
    <mergeCell ref="A4:M4"/>
    <mergeCell ref="A5:M5"/>
    <mergeCell ref="A7:D7"/>
    <mergeCell ref="A9:M9"/>
    <mergeCell ref="A14:D1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topLeftCell="A19" workbookViewId="0">
      <selection activeCell="H43" sqref="H43:M43"/>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235" t="s">
        <v>73</v>
      </c>
      <c r="B1" s="235"/>
      <c r="C1" s="235"/>
      <c r="D1" s="235"/>
      <c r="E1" s="235"/>
      <c r="F1" s="235"/>
      <c r="G1" s="235"/>
      <c r="H1" s="235"/>
      <c r="I1" s="235"/>
      <c r="J1" s="235"/>
      <c r="K1" s="235"/>
      <c r="L1" s="235"/>
      <c r="M1" s="235"/>
    </row>
    <row r="2" spans="1:13" ht="24" customHeight="1" x14ac:dyDescent="0.2">
      <c r="A2" s="236" t="s">
        <v>0</v>
      </c>
      <c r="B2" s="237" t="s">
        <v>10</v>
      </c>
      <c r="C2" s="238" t="s">
        <v>15</v>
      </c>
      <c r="D2" s="239" t="s">
        <v>29</v>
      </c>
      <c r="E2" s="240" t="s">
        <v>43</v>
      </c>
      <c r="F2" s="241" t="s">
        <v>1</v>
      </c>
      <c r="G2" s="242" t="s">
        <v>2</v>
      </c>
      <c r="H2" s="243"/>
      <c r="I2" s="243"/>
      <c r="J2" s="243"/>
      <c r="K2" s="243"/>
      <c r="L2" s="243"/>
      <c r="M2" s="244"/>
    </row>
    <row r="3" spans="1:13" ht="42.75" customHeight="1" x14ac:dyDescent="0.2">
      <c r="A3" s="236"/>
      <c r="B3" s="237"/>
      <c r="C3" s="238"/>
      <c r="D3" s="239"/>
      <c r="E3" s="240"/>
      <c r="F3" s="241"/>
      <c r="G3" s="67" t="s">
        <v>40</v>
      </c>
      <c r="H3" s="161" t="s">
        <v>3</v>
      </c>
      <c r="I3" s="161" t="s">
        <v>4</v>
      </c>
      <c r="J3" s="161" t="s">
        <v>5</v>
      </c>
      <c r="K3" s="161" t="s">
        <v>6</v>
      </c>
      <c r="L3" s="66" t="s">
        <v>41</v>
      </c>
      <c r="M3" s="162" t="s">
        <v>7</v>
      </c>
    </row>
    <row r="4" spans="1:13" ht="26.25" customHeight="1" x14ac:dyDescent="0.2">
      <c r="A4" s="221" t="s">
        <v>38</v>
      </c>
      <c r="B4" s="222"/>
      <c r="C4" s="222"/>
      <c r="D4" s="222"/>
      <c r="E4" s="222"/>
      <c r="F4" s="222"/>
      <c r="G4" s="222"/>
      <c r="H4" s="222"/>
      <c r="I4" s="222"/>
      <c r="J4" s="222"/>
      <c r="K4" s="222"/>
      <c r="L4" s="222"/>
      <c r="M4" s="223"/>
    </row>
    <row r="5" spans="1:13" ht="23.25" customHeight="1" x14ac:dyDescent="0.2">
      <c r="A5" s="224" t="s">
        <v>53</v>
      </c>
      <c r="B5" s="225"/>
      <c r="C5" s="225"/>
      <c r="D5" s="225"/>
      <c r="E5" s="225"/>
      <c r="F5" s="225"/>
      <c r="G5" s="225"/>
      <c r="H5" s="225"/>
      <c r="I5" s="225"/>
      <c r="J5" s="225"/>
      <c r="K5" s="225"/>
      <c r="L5" s="225"/>
      <c r="M5" s="226"/>
    </row>
    <row r="6" spans="1:13" x14ac:dyDescent="0.2">
      <c r="A6" s="53" t="s">
        <v>52</v>
      </c>
      <c r="B6" s="12" t="s">
        <v>8</v>
      </c>
      <c r="C6" s="123">
        <v>0</v>
      </c>
      <c r="D6" s="23">
        <v>42285</v>
      </c>
      <c r="E6" s="86">
        <v>6.8114E-4</v>
      </c>
      <c r="F6" s="59">
        <v>3</v>
      </c>
      <c r="G6" s="68">
        <v>-0.64951166940254712</v>
      </c>
      <c r="H6" s="85">
        <v>-3.088033968896009</v>
      </c>
      <c r="I6" s="85" t="s">
        <v>65</v>
      </c>
      <c r="J6" s="85" t="s">
        <v>65</v>
      </c>
      <c r="K6" s="85" t="s">
        <v>65</v>
      </c>
      <c r="L6" s="85" t="s">
        <v>65</v>
      </c>
      <c r="M6" s="85">
        <v>-2.5303731751119773</v>
      </c>
    </row>
    <row r="7" spans="1:13" ht="21" customHeight="1" x14ac:dyDescent="0.2">
      <c r="A7" s="212" t="s">
        <v>55</v>
      </c>
      <c r="B7" s="213"/>
      <c r="C7" s="213"/>
      <c r="D7" s="214"/>
      <c r="E7" s="130">
        <f>SUM(E6:E6)</f>
        <v>6.8114E-4</v>
      </c>
      <c r="F7" s="131">
        <f>SUM(F6:F6)</f>
        <v>3</v>
      </c>
      <c r="G7" s="102">
        <f>G6</f>
        <v>-0.64951166940254712</v>
      </c>
      <c r="H7" s="102">
        <f>H6</f>
        <v>-3.088033968896009</v>
      </c>
      <c r="I7" s="103"/>
      <c r="J7" s="103"/>
      <c r="K7" s="103"/>
      <c r="L7" s="103"/>
      <c r="M7" s="104">
        <f>M6</f>
        <v>-2.5303731751119773</v>
      </c>
    </row>
    <row r="8" spans="1:13" x14ac:dyDescent="0.2">
      <c r="A8" s="118"/>
      <c r="B8" s="119"/>
      <c r="C8" s="119"/>
      <c r="D8" s="120"/>
      <c r="E8" s="121"/>
      <c r="F8" s="122"/>
      <c r="G8" s="114"/>
      <c r="H8" s="114"/>
      <c r="I8" s="114"/>
      <c r="J8" s="114"/>
      <c r="K8" s="115"/>
      <c r="L8" s="116"/>
      <c r="M8" s="117"/>
    </row>
    <row r="9" spans="1:13" ht="23.25" customHeight="1" x14ac:dyDescent="0.2">
      <c r="A9" s="227" t="s">
        <v>33</v>
      </c>
      <c r="B9" s="228"/>
      <c r="C9" s="228"/>
      <c r="D9" s="228"/>
      <c r="E9" s="228"/>
      <c r="F9" s="228"/>
      <c r="G9" s="228"/>
      <c r="H9" s="228"/>
      <c r="I9" s="228"/>
      <c r="J9" s="228"/>
      <c r="K9" s="228"/>
      <c r="L9" s="228"/>
      <c r="M9" s="229"/>
    </row>
    <row r="10" spans="1:13" s="14" customFormat="1" x14ac:dyDescent="0.2">
      <c r="A10" s="53" t="s">
        <v>46</v>
      </c>
      <c r="B10" s="12" t="s">
        <v>8</v>
      </c>
      <c r="C10" s="12" t="s">
        <v>23</v>
      </c>
      <c r="D10" s="23">
        <v>36433</v>
      </c>
      <c r="E10" s="86">
        <v>28.2197788</v>
      </c>
      <c r="F10" s="59">
        <v>29713</v>
      </c>
      <c r="G10" s="68">
        <v>2.0314981959527199</v>
      </c>
      <c r="H10" s="85">
        <v>3.7620436962921402</v>
      </c>
      <c r="I10" s="85">
        <v>1.00458538712629</v>
      </c>
      <c r="J10" s="85">
        <v>2.2007110050037202</v>
      </c>
      <c r="K10" s="85">
        <v>3.7107412566298899</v>
      </c>
      <c r="L10" s="85">
        <v>3.0233012075313801</v>
      </c>
      <c r="M10" s="85">
        <v>5.2018295784581801</v>
      </c>
    </row>
    <row r="11" spans="1:13" s="2" customFormat="1" ht="12.75" customHeight="1" x14ac:dyDescent="0.2">
      <c r="A11" s="53" t="s">
        <v>27</v>
      </c>
      <c r="B11" s="12" t="s">
        <v>8</v>
      </c>
      <c r="C11" s="12" t="s">
        <v>18</v>
      </c>
      <c r="D11" s="24">
        <v>40834</v>
      </c>
      <c r="E11" s="108">
        <v>13.566000000000001</v>
      </c>
      <c r="F11" s="109">
        <v>9363</v>
      </c>
      <c r="G11" s="69">
        <v>1.69</v>
      </c>
      <c r="H11" s="69">
        <v>3.1</v>
      </c>
      <c r="I11" s="69">
        <v>0.15</v>
      </c>
      <c r="J11" s="69">
        <v>2.44</v>
      </c>
      <c r="K11" s="69">
        <v>3.09</v>
      </c>
      <c r="L11" s="69" t="s">
        <v>66</v>
      </c>
      <c r="M11" s="70">
        <v>3.4</v>
      </c>
    </row>
    <row r="12" spans="1:13" s="2" customFormat="1" ht="12.75" customHeight="1" x14ac:dyDescent="0.2">
      <c r="A12" s="53" t="s">
        <v>30</v>
      </c>
      <c r="B12" s="12" t="s">
        <v>8</v>
      </c>
      <c r="C12" s="12" t="s">
        <v>18</v>
      </c>
      <c r="D12" s="24">
        <v>36738</v>
      </c>
      <c r="E12" s="87">
        <v>97.563400000000001</v>
      </c>
      <c r="F12" s="25">
        <v>48613</v>
      </c>
      <c r="G12" s="101">
        <v>1.76</v>
      </c>
      <c r="H12" s="101">
        <v>3.8</v>
      </c>
      <c r="I12" s="92">
        <v>0.91</v>
      </c>
      <c r="J12" s="92">
        <v>3.75</v>
      </c>
      <c r="K12" s="101">
        <v>3.74</v>
      </c>
      <c r="L12" s="101">
        <v>3.78</v>
      </c>
      <c r="M12" s="101">
        <v>4.6500000000000004</v>
      </c>
    </row>
    <row r="13" spans="1:13" ht="12.75" customHeight="1" x14ac:dyDescent="0.2">
      <c r="A13" s="54" t="s">
        <v>11</v>
      </c>
      <c r="B13" s="26" t="s">
        <v>8</v>
      </c>
      <c r="C13" s="26" t="s">
        <v>18</v>
      </c>
      <c r="D13" s="27">
        <v>37816</v>
      </c>
      <c r="E13" s="111">
        <v>48.691971721042798</v>
      </c>
      <c r="F13" s="112">
        <v>40441</v>
      </c>
      <c r="G13" s="113">
        <v>1.2918091532539089</v>
      </c>
      <c r="H13" s="113">
        <v>2.157313953858786</v>
      </c>
      <c r="I13" s="113">
        <v>0.76955056669933963</v>
      </c>
      <c r="J13" s="113">
        <v>2.8430653648243487</v>
      </c>
      <c r="K13" s="13">
        <v>3.8511716526618889</v>
      </c>
      <c r="L13" s="110">
        <v>2.9906088063672787</v>
      </c>
      <c r="M13" s="13">
        <v>2.9217992943602056</v>
      </c>
    </row>
    <row r="14" spans="1:13" s="20" customFormat="1" ht="23.25" customHeight="1" x14ac:dyDescent="0.2">
      <c r="A14" s="215" t="s">
        <v>35</v>
      </c>
      <c r="B14" s="216"/>
      <c r="C14" s="216"/>
      <c r="D14" s="217"/>
      <c r="E14" s="58">
        <f>SUM(E10:E13)</f>
        <v>188.04115052104279</v>
      </c>
      <c r="F14" s="41">
        <f>SUM(F10:F13)</f>
        <v>128130</v>
      </c>
      <c r="G14" s="102">
        <f>($E$10*G10+$E$11*G11+$E$12*G12+$E$13*G13+$E$37*G37)/($E$14+$E$37)</f>
        <v>1.670686584501458</v>
      </c>
      <c r="H14" s="103">
        <f>($E$10*H10+$E$11*H11+$E$12*H12+$E$13*H13+$E$37*H37)/($E$14+$E$37)</f>
        <v>3.5197631605735991</v>
      </c>
      <c r="I14" s="103">
        <f>($E$10*I10+$E$11*I11+$E$12*I12+$E$13*I13+$E$37*I37)/($E$14+$E$37)</f>
        <v>1.0122561244048656</v>
      </c>
      <c r="J14" s="103">
        <f>($E$10*J10+$E$11*J11+$E$12*J12+$E$13*J13+$E$37*J37)/($E$14+$E$37)</f>
        <v>3.0894734526263452</v>
      </c>
      <c r="K14" s="103">
        <f>($E$10*K10+$E$11*K11+$E$12*K12+$E$13*K13+$E$37*K37)/($E$14+$E$37)</f>
        <v>3.7546844482798951</v>
      </c>
      <c r="L14" s="103">
        <f>($E$10*L10+$E$12*L12+$E$13*L13+$E$37*L37)/($E$10+$E$12+$E$13+$E$37)</f>
        <v>3.3112637654424733</v>
      </c>
      <c r="M14" s="104">
        <f>($E$10*M10+$E$11*M11+$E$12*M12+$E$13*M13+$E$37*M37)/($E$14+$E$37)</f>
        <v>4.9609225047133325</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230" t="s">
        <v>34</v>
      </c>
      <c r="B16" s="230"/>
      <c r="C16" s="230"/>
      <c r="D16" s="230"/>
      <c r="E16" s="230"/>
      <c r="F16" s="230"/>
      <c r="G16" s="230"/>
      <c r="H16" s="230"/>
      <c r="I16" s="230"/>
      <c r="J16" s="230"/>
      <c r="K16" s="230"/>
      <c r="L16" s="230"/>
      <c r="M16" s="230"/>
    </row>
    <row r="17" spans="1:13" x14ac:dyDescent="0.2">
      <c r="A17" s="56" t="s">
        <v>47</v>
      </c>
      <c r="B17" s="12" t="s">
        <v>8</v>
      </c>
      <c r="C17" s="12" t="s">
        <v>16</v>
      </c>
      <c r="D17" s="23">
        <v>36606</v>
      </c>
      <c r="E17" s="86">
        <v>13.36857652</v>
      </c>
      <c r="F17" s="59">
        <v>23094</v>
      </c>
      <c r="G17" s="68">
        <v>3.43790890367965</v>
      </c>
      <c r="H17" s="85">
        <v>5.6007808092722904</v>
      </c>
      <c r="I17" s="85">
        <v>1.3070175916839899</v>
      </c>
      <c r="J17" s="85">
        <v>3.00875830926184</v>
      </c>
      <c r="K17" s="85">
        <v>4.7023258771217202</v>
      </c>
      <c r="L17" s="85">
        <v>3.0724429205799999</v>
      </c>
      <c r="M17" s="85">
        <v>5.18124704992284</v>
      </c>
    </row>
    <row r="18" spans="1:13" x14ac:dyDescent="0.2">
      <c r="A18" s="56" t="s">
        <v>74</v>
      </c>
      <c r="B18" s="12" t="s">
        <v>8</v>
      </c>
      <c r="C18" s="12" t="s">
        <v>25</v>
      </c>
      <c r="D18" s="23">
        <v>42285</v>
      </c>
      <c r="E18" s="86">
        <v>2.4931999999999998E-4</v>
      </c>
      <c r="F18" s="59">
        <v>1</v>
      </c>
      <c r="G18" s="68" t="s">
        <v>65</v>
      </c>
      <c r="H18" s="85" t="s">
        <v>65</v>
      </c>
      <c r="I18" s="85" t="s">
        <v>65</v>
      </c>
      <c r="J18" s="85" t="s">
        <v>65</v>
      </c>
      <c r="K18" s="85" t="s">
        <v>65</v>
      </c>
      <c r="L18" s="85" t="s">
        <v>65</v>
      </c>
      <c r="M18" s="85">
        <v>-1.3418299216497509</v>
      </c>
    </row>
    <row r="19" spans="1:13" x14ac:dyDescent="0.2">
      <c r="A19" s="56" t="s">
        <v>49</v>
      </c>
      <c r="B19" s="12" t="s">
        <v>8</v>
      </c>
      <c r="C19" s="12" t="s">
        <v>17</v>
      </c>
      <c r="D19" s="23">
        <v>36091</v>
      </c>
      <c r="E19" s="87">
        <v>0.40994695000000003</v>
      </c>
      <c r="F19" s="25">
        <v>485</v>
      </c>
      <c r="G19" s="69">
        <v>1.6534655066247073</v>
      </c>
      <c r="H19" s="69">
        <v>3.6304160579630596</v>
      </c>
      <c r="I19" s="69">
        <v>1.6566928556453142</v>
      </c>
      <c r="J19" s="69">
        <v>2.2061303868141202</v>
      </c>
      <c r="K19" s="69">
        <v>4.3266478529686347</v>
      </c>
      <c r="L19" s="110" t="s">
        <v>65</v>
      </c>
      <c r="M19" s="69">
        <v>4.4204610435282232</v>
      </c>
    </row>
    <row r="20" spans="1:13" ht="13.5" customHeight="1" x14ac:dyDescent="0.2">
      <c r="A20" s="56" t="s">
        <v>50</v>
      </c>
      <c r="B20" s="12" t="s">
        <v>8</v>
      </c>
      <c r="C20" s="12" t="s">
        <v>21</v>
      </c>
      <c r="D20" s="23">
        <v>39514</v>
      </c>
      <c r="E20" s="87">
        <v>6.2474379999999996E-2</v>
      </c>
      <c r="F20" s="25">
        <v>100</v>
      </c>
      <c r="G20" s="69">
        <v>4.4415130210881504</v>
      </c>
      <c r="H20" s="69">
        <v>8.3801559518711155</v>
      </c>
      <c r="I20" s="69">
        <v>1.8153976644994296</v>
      </c>
      <c r="J20" s="69">
        <v>2.3493712906322406</v>
      </c>
      <c r="K20" s="69">
        <v>4.1320007286248073</v>
      </c>
      <c r="L20" s="110" t="s">
        <v>65</v>
      </c>
      <c r="M20" s="69">
        <v>3.7737719495853916</v>
      </c>
    </row>
    <row r="21" spans="1:13" ht="12.75" customHeight="1" x14ac:dyDescent="0.2">
      <c r="A21" s="56" t="s">
        <v>51</v>
      </c>
      <c r="B21" s="12" t="s">
        <v>8</v>
      </c>
      <c r="C21" s="12" t="s">
        <v>16</v>
      </c>
      <c r="D21" s="23">
        <v>39514</v>
      </c>
      <c r="E21" s="87">
        <v>0.65678758999999998</v>
      </c>
      <c r="F21" s="25">
        <v>1689</v>
      </c>
      <c r="G21" s="69">
        <v>1.6929209533323331</v>
      </c>
      <c r="H21" s="69">
        <v>3.8596632144904275</v>
      </c>
      <c r="I21" s="69">
        <v>2.8778896650337726</v>
      </c>
      <c r="J21" s="69">
        <v>2.8649995999771027</v>
      </c>
      <c r="K21" s="69">
        <v>4.1076543815932842</v>
      </c>
      <c r="L21" s="110" t="s">
        <v>65</v>
      </c>
      <c r="M21" s="69">
        <v>4.5440561226928189</v>
      </c>
    </row>
    <row r="22" spans="1:13" ht="12.75" customHeight="1" x14ac:dyDescent="0.2">
      <c r="A22" s="56" t="s">
        <v>54</v>
      </c>
      <c r="B22" s="12" t="s">
        <v>8</v>
      </c>
      <c r="C22" s="12" t="s">
        <v>16</v>
      </c>
      <c r="D22" s="23">
        <v>42285</v>
      </c>
      <c r="E22" s="87">
        <v>3.0027359999999999E-2</v>
      </c>
      <c r="F22" s="25">
        <v>11</v>
      </c>
      <c r="G22" s="69">
        <v>-7.7604436806100185E-2</v>
      </c>
      <c r="H22" s="69">
        <v>-0.77550272882352944</v>
      </c>
      <c r="I22" s="69" t="s">
        <v>65</v>
      </c>
      <c r="J22" s="69" t="s">
        <v>65</v>
      </c>
      <c r="K22" s="69" t="s">
        <v>65</v>
      </c>
      <c r="L22" s="110" t="s">
        <v>65</v>
      </c>
      <c r="M22" s="69">
        <v>-0.89209250786486116</v>
      </c>
    </row>
    <row r="23" spans="1:13" ht="12.75" customHeight="1" x14ac:dyDescent="0.2">
      <c r="A23" s="53" t="s">
        <v>12</v>
      </c>
      <c r="B23" s="12" t="s">
        <v>8</v>
      </c>
      <c r="C23" s="12" t="s">
        <v>19</v>
      </c>
      <c r="D23" s="24">
        <v>40834</v>
      </c>
      <c r="E23" s="108">
        <v>7.8460000000000001</v>
      </c>
      <c r="F23" s="109">
        <v>5584</v>
      </c>
      <c r="G23" s="69">
        <v>4.0599999999999996</v>
      </c>
      <c r="H23" s="69">
        <v>8.81</v>
      </c>
      <c r="I23" s="110">
        <v>-0.18</v>
      </c>
      <c r="J23" s="110">
        <v>4.9800000000000004</v>
      </c>
      <c r="K23" s="110">
        <v>5.51</v>
      </c>
      <c r="L23" s="110" t="s">
        <v>66</v>
      </c>
      <c r="M23" s="69">
        <v>5.26</v>
      </c>
    </row>
    <row r="24" spans="1:13" x14ac:dyDescent="0.2">
      <c r="A24" s="53" t="s">
        <v>31</v>
      </c>
      <c r="B24" s="12" t="s">
        <v>8</v>
      </c>
      <c r="C24" s="12" t="s">
        <v>16</v>
      </c>
      <c r="D24" s="24">
        <v>38245</v>
      </c>
      <c r="E24" s="87">
        <v>43.208371</v>
      </c>
      <c r="F24" s="25">
        <v>36738</v>
      </c>
      <c r="G24" s="101">
        <v>2.4900000000000002</v>
      </c>
      <c r="H24" s="101">
        <v>5.75</v>
      </c>
      <c r="I24" s="92">
        <v>0.9</v>
      </c>
      <c r="J24" s="101">
        <v>4.91</v>
      </c>
      <c r="K24" s="92">
        <v>4.97</v>
      </c>
      <c r="L24" s="92">
        <v>3.74</v>
      </c>
      <c r="M24" s="92">
        <v>4.99</v>
      </c>
    </row>
    <row r="25" spans="1:13" ht="12.75" customHeight="1" x14ac:dyDescent="0.2">
      <c r="A25" s="55" t="s">
        <v>13</v>
      </c>
      <c r="B25" s="22" t="s">
        <v>8</v>
      </c>
      <c r="C25" s="22" t="s">
        <v>20</v>
      </c>
      <c r="D25" s="23">
        <v>37834</v>
      </c>
      <c r="E25" s="111">
        <v>56.916159023396197</v>
      </c>
      <c r="F25" s="112">
        <v>48394</v>
      </c>
      <c r="G25" s="113">
        <v>3.2329715714492613</v>
      </c>
      <c r="H25" s="113">
        <v>8.1906716741973806</v>
      </c>
      <c r="I25" s="113">
        <v>1.925110352913606</v>
      </c>
      <c r="J25" s="113">
        <v>5.216406338601054</v>
      </c>
      <c r="K25" s="13">
        <v>6.6511909413743409</v>
      </c>
      <c r="L25" s="110">
        <v>1.9124331143433482</v>
      </c>
      <c r="M25" s="13">
        <v>4.0529996574281579</v>
      </c>
    </row>
    <row r="26" spans="1:13" ht="12.75" customHeight="1" x14ac:dyDescent="0.2">
      <c r="A26" s="56" t="s">
        <v>28</v>
      </c>
      <c r="B26" s="22" t="s">
        <v>8</v>
      </c>
      <c r="C26" s="22" t="s">
        <v>25</v>
      </c>
      <c r="D26" s="23">
        <v>39078</v>
      </c>
      <c r="E26" s="111">
        <v>16.083488310173401</v>
      </c>
      <c r="F26" s="112">
        <v>17971</v>
      </c>
      <c r="G26" s="113">
        <v>5.7548485591039977</v>
      </c>
      <c r="H26" s="113">
        <v>15.827980005268195</v>
      </c>
      <c r="I26" s="113">
        <v>1.801444961061005</v>
      </c>
      <c r="J26" s="113">
        <v>8.4975958256889417</v>
      </c>
      <c r="K26" s="13">
        <v>10.184823545573707</v>
      </c>
      <c r="L26" s="69">
        <v>0.90208124229131936</v>
      </c>
      <c r="M26" s="13">
        <v>1.3719210328332121</v>
      </c>
    </row>
    <row r="27" spans="1:13" ht="12.75" customHeight="1" x14ac:dyDescent="0.2">
      <c r="A27" s="30" t="s">
        <v>34</v>
      </c>
      <c r="B27" s="31" t="s">
        <v>8</v>
      </c>
      <c r="C27" s="31"/>
      <c r="D27" s="32"/>
      <c r="E27" s="62">
        <f>SUM(E17:E26)</f>
        <v>138.5820804535696</v>
      </c>
      <c r="F27" s="33">
        <f>SUM(F17:F26)</f>
        <v>134067</v>
      </c>
      <c r="G27" s="105">
        <f>($E$17*G17+$E$19*G19+$E$20*G20+$E$21*G21+$E$23*G23+$E$24*G24+$E$25*G25+$E$26*G26+$E$22*G22)/($E$27)</f>
        <v>3.3484472686153426</v>
      </c>
      <c r="H27" s="105">
        <f>($E$17*H17+$E$19*H19+$E$20*H20+$E$21*H21+$E$23*H23+$E$24*H24+$E$25*H25+$E$26*H26)/($E$27-$E$22)</f>
        <v>8.0673172281289016</v>
      </c>
      <c r="I27" s="105">
        <f>($E$17*I17+$E$19*I19+$E$20*I20+$E$21*I21+$E$23*I23+$E$24*I24+$E$25*I25+$E$26*I26)/($E$27-$E$22)</f>
        <v>1.4158892229173754</v>
      </c>
      <c r="J27" s="105">
        <f>($E$17*J17+$E$19*J19+$E$20*J20+$E$21*J21+$E$23*J23+$E$24*J24+$E$25*J25+$E$26*J26)/($E$27-$E$22)</f>
        <v>5.2539868229323456</v>
      </c>
      <c r="K27" s="105">
        <f>($E$17*K17+$E$19*K19+$E$20*K20+$E$21*K21+$E$23*K23+$E$24*K24+$E$25*K25+$E$26*K26)/($E$27-$E$22)</f>
        <v>6.2643452496610923</v>
      </c>
      <c r="L27" s="106">
        <f>($E$17*L17+$E$25*L25+$E$24*L24+$E$26*L26)/($E$17+$E$25+$E$24+$E$26)</f>
        <v>2.5161214999386017</v>
      </c>
      <c r="M27" s="107">
        <f>($E$17*M17+$E$19*M19+$E$20*M20+$E$21*M21+$E$23*M23+$E$24*M24+$E$25*M25+$E$26*M26+$E$22*M22)/$E$27</f>
        <v>4.2133707837609835</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48</v>
      </c>
      <c r="B29" s="12" t="s">
        <v>9</v>
      </c>
      <c r="C29" s="12" t="s">
        <v>16</v>
      </c>
      <c r="D29" s="23">
        <v>38808</v>
      </c>
      <c r="E29" s="86">
        <v>1.0528548970679974</v>
      </c>
      <c r="F29" s="59">
        <v>615</v>
      </c>
      <c r="G29" s="68">
        <v>3.57413254867916</v>
      </c>
      <c r="H29" s="70">
        <v>4.10451433726071</v>
      </c>
      <c r="I29" s="70">
        <v>1.5582880500357901</v>
      </c>
      <c r="J29" s="70">
        <v>1.1739211388270601</v>
      </c>
      <c r="K29" s="70">
        <v>2.8391599992677401</v>
      </c>
      <c r="L29" s="70">
        <v>2.9022965909376102</v>
      </c>
      <c r="M29" s="85">
        <v>3.89203296454592</v>
      </c>
    </row>
    <row r="30" spans="1:13" ht="12.75" customHeight="1" x14ac:dyDescent="0.2">
      <c r="A30" s="55" t="s">
        <v>14</v>
      </c>
      <c r="B30" s="22" t="s">
        <v>9</v>
      </c>
      <c r="C30" s="22" t="s">
        <v>20</v>
      </c>
      <c r="D30" s="23">
        <v>37816</v>
      </c>
      <c r="E30" s="111">
        <v>3.7006120599044601</v>
      </c>
      <c r="F30" s="112">
        <v>2304</v>
      </c>
      <c r="G30" s="13">
        <v>7.1773659182986727</v>
      </c>
      <c r="H30" s="13">
        <v>9.7517593032809593</v>
      </c>
      <c r="I30" s="13">
        <v>3.3589737475727688</v>
      </c>
      <c r="J30" s="13">
        <v>3.1621768848829612</v>
      </c>
      <c r="K30" s="13">
        <v>4.4850963922028031</v>
      </c>
      <c r="L30" s="110">
        <v>1.1454205615693436</v>
      </c>
      <c r="M30" s="13">
        <v>2.5382460901237858</v>
      </c>
    </row>
    <row r="31" spans="1:13" ht="12.75" customHeight="1" x14ac:dyDescent="0.2">
      <c r="A31" s="30" t="s">
        <v>34</v>
      </c>
      <c r="B31" s="31" t="s">
        <v>9</v>
      </c>
      <c r="C31" s="35"/>
      <c r="D31" s="36"/>
      <c r="E31" s="63">
        <f>SUM(E29:E30)</f>
        <v>4.7534669569724572</v>
      </c>
      <c r="F31" s="34">
        <f>SUM(F29:F30)</f>
        <v>2919</v>
      </c>
      <c r="G31" s="105">
        <f>($E$29*G29+$E$30*G30)/$E$31</f>
        <v>6.3792785574686803</v>
      </c>
      <c r="H31" s="106">
        <f t="shared" ref="H31:M31" si="0">($E$29*H29+$E$30*H30)/$E$31</f>
        <v>8.5009397285922734</v>
      </c>
      <c r="I31" s="106">
        <f t="shared" si="0"/>
        <v>2.9601362733895873</v>
      </c>
      <c r="J31" s="106">
        <f t="shared" si="0"/>
        <v>2.7217941457565242</v>
      </c>
      <c r="K31" s="106">
        <f t="shared" si="0"/>
        <v>4.1205346507937826</v>
      </c>
      <c r="L31" s="107">
        <f t="shared" si="0"/>
        <v>1.5345545447873268</v>
      </c>
      <c r="M31" s="107">
        <f t="shared" si="0"/>
        <v>2.8380990507572896</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218" t="s">
        <v>36</v>
      </c>
      <c r="B33" s="219"/>
      <c r="C33" s="219"/>
      <c r="D33" s="220"/>
      <c r="E33" s="63">
        <f>E31+E27</f>
        <v>143.33554741054206</v>
      </c>
      <c r="F33" s="34">
        <f>F31+F27</f>
        <v>136986</v>
      </c>
      <c r="G33" s="76">
        <f>($E$27*G27+$E$31*G31)/$E$33</f>
        <v>3.4489593651886938</v>
      </c>
      <c r="H33" s="76">
        <f>($E$27*H27+$E$31*H31)/$E$33</f>
        <v>8.0816975424681541</v>
      </c>
      <c r="I33" s="76">
        <f>($E$27*I27+$E$31*I31)/$E$33</f>
        <v>1.4671014131969931</v>
      </c>
      <c r="J33" s="76">
        <f t="shared" ref="J33:M33" si="1">($E$27*J27+$E$31*J31)/$E$33</f>
        <v>5.1700111836921545</v>
      </c>
      <c r="K33" s="76">
        <f t="shared" si="1"/>
        <v>6.1932496071088972</v>
      </c>
      <c r="L33" s="76">
        <f>($E$27*L27+$E$31*L31)/$E$33</f>
        <v>2.4835695882065889</v>
      </c>
      <c r="M33" s="76">
        <f t="shared" si="1"/>
        <v>4.1677623575346052</v>
      </c>
    </row>
    <row r="34" spans="1:13" s="20" customFormat="1" ht="26.25" customHeight="1" x14ac:dyDescent="0.2">
      <c r="A34" s="231" t="s">
        <v>37</v>
      </c>
      <c r="B34" s="231"/>
      <c r="C34" s="231"/>
      <c r="D34" s="231"/>
      <c r="E34" s="65">
        <f>SUM(E7,E14,E33)</f>
        <v>331.37737907158487</v>
      </c>
      <c r="F34" s="48">
        <f>SUM(F7,F14, F33)</f>
        <v>265119</v>
      </c>
      <c r="G34" s="160"/>
      <c r="H34" s="232"/>
      <c r="I34" s="233"/>
      <c r="J34" s="233"/>
      <c r="K34" s="233"/>
      <c r="L34" s="233"/>
      <c r="M34" s="234"/>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22</v>
      </c>
      <c r="B36" s="45"/>
      <c r="C36" s="45"/>
      <c r="D36" s="45"/>
      <c r="E36" s="46"/>
      <c r="F36" s="47"/>
      <c r="G36" s="78"/>
      <c r="H36" s="94"/>
      <c r="I36" s="94"/>
      <c r="J36" s="94"/>
      <c r="K36" s="94"/>
      <c r="L36" s="94"/>
      <c r="M36" s="95"/>
    </row>
    <row r="37" spans="1:13" ht="39" customHeight="1" thickBot="1" x14ac:dyDescent="0.25">
      <c r="A37" s="57" t="s">
        <v>32</v>
      </c>
      <c r="B37" s="12" t="s">
        <v>8</v>
      </c>
      <c r="C37" s="12" t="s">
        <v>17</v>
      </c>
      <c r="D37" s="23">
        <v>36495</v>
      </c>
      <c r="E37" s="88">
        <v>66.388000000000005</v>
      </c>
      <c r="F37" s="89">
        <v>12879</v>
      </c>
      <c r="G37" s="90">
        <v>1.66</v>
      </c>
      <c r="H37" s="90">
        <v>4.09</v>
      </c>
      <c r="I37" s="90">
        <v>1.52</v>
      </c>
      <c r="J37" s="90">
        <v>2.81</v>
      </c>
      <c r="K37" s="90">
        <v>3.86</v>
      </c>
      <c r="L37" s="90">
        <v>2.98</v>
      </c>
      <c r="M37" s="91">
        <v>7.13</v>
      </c>
    </row>
    <row r="38" spans="1:13" ht="31.5" customHeight="1" x14ac:dyDescent="0.2">
      <c r="A38" s="201" t="s">
        <v>26</v>
      </c>
      <c r="B38" s="202"/>
      <c r="C38" s="202"/>
      <c r="D38" s="203"/>
      <c r="E38" s="96">
        <f>E34+E37</f>
        <v>397.7653790715849</v>
      </c>
      <c r="F38" s="97">
        <f>F34+F37</f>
        <v>277998</v>
      </c>
      <c r="G38" s="98"/>
      <c r="H38" s="99"/>
      <c r="I38" s="99"/>
      <c r="J38" s="99"/>
      <c r="K38" s="99"/>
      <c r="L38" s="99"/>
      <c r="M38" s="99"/>
    </row>
    <row r="39" spans="1:13" ht="41.25" customHeight="1" x14ac:dyDescent="0.2">
      <c r="A39" s="204" t="s">
        <v>44</v>
      </c>
      <c r="B39" s="205"/>
      <c r="C39" s="205"/>
      <c r="D39" s="205"/>
      <c r="E39" s="205"/>
      <c r="F39" s="205"/>
      <c r="G39" s="205"/>
      <c r="H39" s="205"/>
      <c r="I39" s="205"/>
      <c r="J39" s="205"/>
      <c r="K39" s="205"/>
      <c r="L39" s="205"/>
      <c r="M39" s="206"/>
    </row>
    <row r="40" spans="1:13" s="4" customFormat="1" ht="24" customHeight="1" x14ac:dyDescent="0.2">
      <c r="A40" s="207" t="s">
        <v>24</v>
      </c>
      <c r="B40" s="208"/>
      <c r="C40" s="208"/>
      <c r="D40" s="208"/>
      <c r="E40" s="208"/>
      <c r="F40" s="208"/>
      <c r="G40" s="208"/>
      <c r="H40" s="208"/>
      <c r="I40" s="208"/>
      <c r="J40" s="208"/>
      <c r="K40" s="208"/>
      <c r="L40" s="208"/>
      <c r="M40" s="209"/>
    </row>
    <row r="41" spans="1:13" s="4" customFormat="1" ht="24" customHeight="1" x14ac:dyDescent="0.2">
      <c r="A41" s="157" t="s">
        <v>42</v>
      </c>
      <c r="B41" s="158"/>
      <c r="C41" s="158"/>
      <c r="D41" s="158"/>
      <c r="E41" s="158"/>
      <c r="F41" s="158"/>
      <c r="G41" s="158"/>
      <c r="H41" s="158"/>
      <c r="I41" s="158"/>
      <c r="J41" s="158"/>
      <c r="K41" s="158"/>
      <c r="L41" s="158"/>
      <c r="M41" s="159"/>
    </row>
    <row r="42" spans="1:13" ht="22.5" customHeight="1" x14ac:dyDescent="0.2">
      <c r="B42" s="11"/>
      <c r="C42" s="11"/>
      <c r="D42" s="11"/>
      <c r="E42" s="210" t="s">
        <v>39</v>
      </c>
      <c r="F42" s="211"/>
      <c r="G42" s="79">
        <f t="shared" ref="G42:M42" si="2">($E$14*G14+$E$27*G27+$E$31*G31+$E$37*G37)/$E$38</f>
        <v>2.3097042489221331</v>
      </c>
      <c r="H42" s="79">
        <f t="shared" si="2"/>
        <v>5.2588331855686556</v>
      </c>
      <c r="I42" s="79">
        <f t="shared" si="2"/>
        <v>1.2609024736971188</v>
      </c>
      <c r="J42" s="79">
        <f t="shared" si="2"/>
        <v>3.7925492892073112</v>
      </c>
      <c r="K42" s="79">
        <f t="shared" si="2"/>
        <v>4.6509972549676206</v>
      </c>
      <c r="L42" s="79">
        <f t="shared" si="2"/>
        <v>2.9577081276811721</v>
      </c>
      <c r="M42" s="79">
        <f t="shared" si="2"/>
        <v>5.037121428473343</v>
      </c>
    </row>
    <row r="43" spans="1:13" ht="16.5" customHeight="1" x14ac:dyDescent="0.2">
      <c r="B43" s="10"/>
      <c r="C43" s="10"/>
      <c r="D43" s="10"/>
      <c r="E43" s="16"/>
      <c r="F43" s="100" t="s">
        <v>45</v>
      </c>
      <c r="G43" s="80"/>
      <c r="H43" s="80">
        <f>H42-'Apr-2017'!H41</f>
        <v>-0.3779780469251568</v>
      </c>
      <c r="I43" s="80">
        <f>I42-'Apr-2017'!I41</f>
        <v>-3.2428704462210689E-2</v>
      </c>
      <c r="J43" s="80">
        <f>J42-'Apr-2017'!J41</f>
        <v>-0.36284840022685971</v>
      </c>
      <c r="K43" s="80">
        <f>K42-'Apr-2017'!K41</f>
        <v>0.28287720762976587</v>
      </c>
      <c r="L43" s="80">
        <f>L42-'Apr-2017'!L41</f>
        <v>-8.635740113940571E-2</v>
      </c>
      <c r="M43" s="80">
        <f>M42-'Apr-2017'!M41</f>
        <v>-2.3916805864428348E-2</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75</v>
      </c>
      <c r="B47" s="81"/>
      <c r="C47" s="81"/>
      <c r="D47" s="20"/>
      <c r="E47" s="82">
        <f>E38-'Dec-2016'!E37</f>
        <v>17.168966890327852</v>
      </c>
      <c r="F47" s="83">
        <f>E47/'Dec-2016'!E37</f>
        <v>4.5110690329238368E-2</v>
      </c>
      <c r="H47" s="6"/>
      <c r="I47" s="6"/>
      <c r="J47" s="6"/>
      <c r="K47" s="6"/>
      <c r="L47" s="6"/>
      <c r="M47" s="6"/>
    </row>
    <row r="48" spans="1:13" x14ac:dyDescent="0.2">
      <c r="A48" s="20" t="s">
        <v>76</v>
      </c>
      <c r="B48" s="81"/>
      <c r="C48" s="81"/>
      <c r="D48" s="20"/>
      <c r="E48" s="84">
        <f>F38-'Dec-2016'!F37</f>
        <v>5761</v>
      </c>
      <c r="F48" s="83">
        <f>E48/'Dec-2016'!F37</f>
        <v>2.1161708364403075E-2</v>
      </c>
      <c r="H48" s="5"/>
      <c r="I48" s="5"/>
      <c r="J48" s="5"/>
      <c r="K48" s="5"/>
      <c r="L48" s="5"/>
      <c r="M48" s="5"/>
    </row>
  </sheetData>
  <mergeCells count="21">
    <mergeCell ref="A16:M16"/>
    <mergeCell ref="A1:M1"/>
    <mergeCell ref="A2:A3"/>
    <mergeCell ref="B2:B3"/>
    <mergeCell ref="C2:C3"/>
    <mergeCell ref="D2:D3"/>
    <mergeCell ref="E2:E3"/>
    <mergeCell ref="F2:F3"/>
    <mergeCell ref="G2:M2"/>
    <mergeCell ref="A4:M4"/>
    <mergeCell ref="A5:M5"/>
    <mergeCell ref="A7:D7"/>
    <mergeCell ref="A9:M9"/>
    <mergeCell ref="A14:D14"/>
    <mergeCell ref="E42:F42"/>
    <mergeCell ref="A33:D33"/>
    <mergeCell ref="A34:D34"/>
    <mergeCell ref="H34:M34"/>
    <mergeCell ref="A38:D38"/>
    <mergeCell ref="A39:M39"/>
    <mergeCell ref="A40:M4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opLeftCell="A28" workbookViewId="0">
      <selection activeCell="H43" sqref="H43:M43"/>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235" t="s">
        <v>77</v>
      </c>
      <c r="B1" s="235"/>
      <c r="C1" s="235"/>
      <c r="D1" s="235"/>
      <c r="E1" s="235"/>
      <c r="F1" s="235"/>
      <c r="G1" s="235"/>
      <c r="H1" s="235"/>
      <c r="I1" s="235"/>
      <c r="J1" s="235"/>
      <c r="K1" s="235"/>
      <c r="L1" s="235"/>
      <c r="M1" s="235"/>
    </row>
    <row r="2" spans="1:13" ht="24" customHeight="1" x14ac:dyDescent="0.2">
      <c r="A2" s="236" t="s">
        <v>0</v>
      </c>
      <c r="B2" s="237" t="s">
        <v>10</v>
      </c>
      <c r="C2" s="238" t="s">
        <v>15</v>
      </c>
      <c r="D2" s="239" t="s">
        <v>29</v>
      </c>
      <c r="E2" s="240" t="s">
        <v>43</v>
      </c>
      <c r="F2" s="241" t="s">
        <v>1</v>
      </c>
      <c r="G2" s="242" t="s">
        <v>2</v>
      </c>
      <c r="H2" s="243"/>
      <c r="I2" s="243"/>
      <c r="J2" s="243"/>
      <c r="K2" s="243"/>
      <c r="L2" s="243"/>
      <c r="M2" s="244"/>
    </row>
    <row r="3" spans="1:13" ht="42.75" customHeight="1" x14ac:dyDescent="0.2">
      <c r="A3" s="236"/>
      <c r="B3" s="237"/>
      <c r="C3" s="238"/>
      <c r="D3" s="239"/>
      <c r="E3" s="240"/>
      <c r="F3" s="241"/>
      <c r="G3" s="67" t="s">
        <v>40</v>
      </c>
      <c r="H3" s="163" t="s">
        <v>3</v>
      </c>
      <c r="I3" s="163" t="s">
        <v>4</v>
      </c>
      <c r="J3" s="163" t="s">
        <v>5</v>
      </c>
      <c r="K3" s="163" t="s">
        <v>6</v>
      </c>
      <c r="L3" s="66" t="s">
        <v>41</v>
      </c>
      <c r="M3" s="164" t="s">
        <v>7</v>
      </c>
    </row>
    <row r="4" spans="1:13" ht="26.25" customHeight="1" x14ac:dyDescent="0.2">
      <c r="A4" s="221" t="s">
        <v>38</v>
      </c>
      <c r="B4" s="222"/>
      <c r="C4" s="222"/>
      <c r="D4" s="222"/>
      <c r="E4" s="222"/>
      <c r="F4" s="222"/>
      <c r="G4" s="222"/>
      <c r="H4" s="222"/>
      <c r="I4" s="222"/>
      <c r="J4" s="222"/>
      <c r="K4" s="222"/>
      <c r="L4" s="222"/>
      <c r="M4" s="223"/>
    </row>
    <row r="5" spans="1:13" ht="23.25" customHeight="1" x14ac:dyDescent="0.2">
      <c r="A5" s="224" t="s">
        <v>53</v>
      </c>
      <c r="B5" s="225"/>
      <c r="C5" s="225"/>
      <c r="D5" s="225"/>
      <c r="E5" s="225"/>
      <c r="F5" s="225"/>
      <c r="G5" s="225"/>
      <c r="H5" s="225"/>
      <c r="I5" s="225"/>
      <c r="J5" s="225"/>
      <c r="K5" s="225"/>
      <c r="L5" s="225"/>
      <c r="M5" s="226"/>
    </row>
    <row r="6" spans="1:13" x14ac:dyDescent="0.2">
      <c r="A6" s="53" t="s">
        <v>52</v>
      </c>
      <c r="B6" s="12" t="s">
        <v>8</v>
      </c>
      <c r="C6" s="123">
        <v>0</v>
      </c>
      <c r="D6" s="23">
        <v>42285</v>
      </c>
      <c r="E6" s="86">
        <v>4.6543299999999999E-3</v>
      </c>
      <c r="F6" s="59">
        <v>4</v>
      </c>
      <c r="G6" s="68">
        <v>-0.64951166940254712</v>
      </c>
      <c r="H6" s="85">
        <v>-3.088033968896009</v>
      </c>
      <c r="I6" s="85" t="s">
        <v>65</v>
      </c>
      <c r="J6" s="85" t="s">
        <v>65</v>
      </c>
      <c r="K6" s="85" t="s">
        <v>65</v>
      </c>
      <c r="L6" s="85" t="s">
        <v>65</v>
      </c>
      <c r="M6" s="85">
        <v>-2.3928658154455551</v>
      </c>
    </row>
    <row r="7" spans="1:13" ht="21" customHeight="1" x14ac:dyDescent="0.2">
      <c r="A7" s="212" t="s">
        <v>55</v>
      </c>
      <c r="B7" s="213"/>
      <c r="C7" s="213"/>
      <c r="D7" s="214"/>
      <c r="E7" s="130">
        <f>SUM(E6:E6)</f>
        <v>4.6543299999999999E-3</v>
      </c>
      <c r="F7" s="131">
        <f>SUM(F6:F6)</f>
        <v>4</v>
      </c>
      <c r="G7" s="102">
        <f>G6</f>
        <v>-0.64951166940254712</v>
      </c>
      <c r="H7" s="102">
        <f>H6</f>
        <v>-3.088033968896009</v>
      </c>
      <c r="I7" s="103"/>
      <c r="J7" s="103"/>
      <c r="K7" s="103"/>
      <c r="L7" s="103"/>
      <c r="M7" s="104">
        <f>M6</f>
        <v>-2.3928658154455551</v>
      </c>
    </row>
    <row r="8" spans="1:13" x14ac:dyDescent="0.2">
      <c r="A8" s="118"/>
      <c r="B8" s="119"/>
      <c r="C8" s="119"/>
      <c r="D8" s="120"/>
      <c r="E8" s="121"/>
      <c r="F8" s="122"/>
      <c r="G8" s="114"/>
      <c r="H8" s="114"/>
      <c r="I8" s="114"/>
      <c r="J8" s="114"/>
      <c r="K8" s="115"/>
      <c r="L8" s="116"/>
      <c r="M8" s="117"/>
    </row>
    <row r="9" spans="1:13" ht="23.25" customHeight="1" x14ac:dyDescent="0.2">
      <c r="A9" s="227" t="s">
        <v>33</v>
      </c>
      <c r="B9" s="228"/>
      <c r="C9" s="228"/>
      <c r="D9" s="228"/>
      <c r="E9" s="228"/>
      <c r="F9" s="228"/>
      <c r="G9" s="228"/>
      <c r="H9" s="228"/>
      <c r="I9" s="228"/>
      <c r="J9" s="228"/>
      <c r="K9" s="228"/>
      <c r="L9" s="228"/>
      <c r="M9" s="229"/>
    </row>
    <row r="10" spans="1:13" s="14" customFormat="1" x14ac:dyDescent="0.2">
      <c r="A10" s="53" t="s">
        <v>46</v>
      </c>
      <c r="B10" s="12" t="s">
        <v>8</v>
      </c>
      <c r="C10" s="12" t="s">
        <v>23</v>
      </c>
      <c r="D10" s="23">
        <v>36433</v>
      </c>
      <c r="E10" s="86">
        <v>28.187000000000001</v>
      </c>
      <c r="F10" s="59">
        <v>29676</v>
      </c>
      <c r="G10" s="68">
        <v>1.81</v>
      </c>
      <c r="H10" s="85">
        <v>3.64</v>
      </c>
      <c r="I10" s="85">
        <v>1.6</v>
      </c>
      <c r="J10" s="85">
        <v>1.97</v>
      </c>
      <c r="K10" s="85">
        <v>3.64</v>
      </c>
      <c r="L10" s="85">
        <v>2.89</v>
      </c>
      <c r="M10" s="85">
        <v>5.16</v>
      </c>
    </row>
    <row r="11" spans="1:13" s="2" customFormat="1" ht="12.75" customHeight="1" x14ac:dyDescent="0.2">
      <c r="A11" s="53" t="s">
        <v>27</v>
      </c>
      <c r="B11" s="12" t="s">
        <v>8</v>
      </c>
      <c r="C11" s="12" t="s">
        <v>18</v>
      </c>
      <c r="D11" s="24">
        <v>40834</v>
      </c>
      <c r="E11" s="108">
        <v>13.64</v>
      </c>
      <c r="F11" s="109">
        <v>9501</v>
      </c>
      <c r="G11" s="69">
        <v>1.02</v>
      </c>
      <c r="H11" s="69">
        <v>1.97</v>
      </c>
      <c r="I11" s="69">
        <v>1.18</v>
      </c>
      <c r="J11" s="69">
        <v>2.15</v>
      </c>
      <c r="K11" s="69">
        <v>2.87</v>
      </c>
      <c r="L11" s="69" t="s">
        <v>66</v>
      </c>
      <c r="M11" s="70">
        <v>3.23</v>
      </c>
    </row>
    <row r="12" spans="1:13" s="2" customFormat="1" ht="12.75" customHeight="1" x14ac:dyDescent="0.2">
      <c r="A12" s="53" t="s">
        <v>30</v>
      </c>
      <c r="B12" s="12" t="s">
        <v>8</v>
      </c>
      <c r="C12" s="12" t="s">
        <v>18</v>
      </c>
      <c r="D12" s="24">
        <v>36738</v>
      </c>
      <c r="E12" s="87">
        <v>97.811593999999999</v>
      </c>
      <c r="F12" s="25">
        <v>48674</v>
      </c>
      <c r="G12" s="101">
        <v>1.45</v>
      </c>
      <c r="H12" s="101">
        <v>3.31</v>
      </c>
      <c r="I12" s="92">
        <v>1.64</v>
      </c>
      <c r="J12" s="92">
        <v>3.08</v>
      </c>
      <c r="K12" s="101">
        <v>3.57</v>
      </c>
      <c r="L12" s="101">
        <v>3.73</v>
      </c>
      <c r="M12" s="101">
        <v>4.6100000000000003</v>
      </c>
    </row>
    <row r="13" spans="1:13" ht="12.75" customHeight="1" x14ac:dyDescent="0.2">
      <c r="A13" s="54" t="s">
        <v>11</v>
      </c>
      <c r="B13" s="26" t="s">
        <v>8</v>
      </c>
      <c r="C13" s="26" t="s">
        <v>18</v>
      </c>
      <c r="D13" s="27">
        <v>37816</v>
      </c>
      <c r="E13" s="111">
        <v>49.184727666831598</v>
      </c>
      <c r="F13" s="112">
        <v>40631</v>
      </c>
      <c r="G13" s="113">
        <v>0.83960408758561034</v>
      </c>
      <c r="H13" s="113">
        <v>1.6112826952066284</v>
      </c>
      <c r="I13" s="113">
        <v>1.3473093751784848</v>
      </c>
      <c r="J13" s="113">
        <v>2.3640261936523466</v>
      </c>
      <c r="K13" s="13">
        <v>3.5500126494333983</v>
      </c>
      <c r="L13" s="110">
        <v>2.7875911046902679</v>
      </c>
      <c r="M13" s="13">
        <v>2.8714276571003783</v>
      </c>
    </row>
    <row r="14" spans="1:13" s="20" customFormat="1" ht="23.25" customHeight="1" x14ac:dyDescent="0.2">
      <c r="A14" s="215" t="s">
        <v>35</v>
      </c>
      <c r="B14" s="216"/>
      <c r="C14" s="216"/>
      <c r="D14" s="217"/>
      <c r="E14" s="58">
        <f>SUM(E10:E13)</f>
        <v>188.82332166683162</v>
      </c>
      <c r="F14" s="41">
        <f>SUM(F10:F13)</f>
        <v>128482</v>
      </c>
      <c r="G14" s="102">
        <f>($E$10*G10+$E$11*G11+$E$12*G12+$E$13*G13+$E$37*G37)/($E$14+$E$37)</f>
        <v>1.2764047859975487</v>
      </c>
      <c r="H14" s="103">
        <f>($E$10*H10+$E$11*H11+$E$12*H12+$E$13*H13+$E$37*H37)/($E$14+$E$37)</f>
        <v>2.9730573775140137</v>
      </c>
      <c r="I14" s="103">
        <f>($E$10*I10+$E$11*I11+$E$12*I12+$E$13*I13+$E$37*I37)/($E$14+$E$37)</f>
        <v>1.6349368892288869</v>
      </c>
      <c r="J14" s="103">
        <f>($E$10*J10+$E$11*J11+$E$12*J12+$E$13*J13+$E$37*J37)/($E$14+$E$37)</f>
        <v>2.6163578492904089</v>
      </c>
      <c r="K14" s="103">
        <f>($E$10*K10+$E$11*K11+$E$12*K12+$E$13*K13+$E$37*K37)/($E$14+$E$37)</f>
        <v>3.546813589464155</v>
      </c>
      <c r="L14" s="103">
        <f>($E$10*L10+$E$12*L12+$E$13*L13+$E$37*L37)/($E$10+$E$12+$E$13+$E$37)</f>
        <v>3.1876480358560144</v>
      </c>
      <c r="M14" s="104">
        <f>($E$10*M10+$E$11*M11+$E$12*M12+$E$13*M13+$E$37*M37)/($E$14+$E$37)</f>
        <v>4.8894554651867441</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230" t="s">
        <v>34</v>
      </c>
      <c r="B16" s="230"/>
      <c r="C16" s="230"/>
      <c r="D16" s="230"/>
      <c r="E16" s="230"/>
      <c r="F16" s="230"/>
      <c r="G16" s="230"/>
      <c r="H16" s="230"/>
      <c r="I16" s="230"/>
      <c r="J16" s="230"/>
      <c r="K16" s="230"/>
      <c r="L16" s="230"/>
      <c r="M16" s="230"/>
    </row>
    <row r="17" spans="1:13" x14ac:dyDescent="0.2">
      <c r="A17" s="56" t="s">
        <v>47</v>
      </c>
      <c r="B17" s="12" t="s">
        <v>8</v>
      </c>
      <c r="C17" s="12" t="s">
        <v>16</v>
      </c>
      <c r="D17" s="23">
        <v>36606</v>
      </c>
      <c r="E17" s="86">
        <v>13.337999999999999</v>
      </c>
      <c r="F17" s="59">
        <v>23062</v>
      </c>
      <c r="G17" s="68">
        <v>2.87</v>
      </c>
      <c r="H17" s="85">
        <v>5.91</v>
      </c>
      <c r="I17" s="85">
        <v>1.87</v>
      </c>
      <c r="J17" s="85">
        <v>2.7</v>
      </c>
      <c r="K17" s="85">
        <v>4.54</v>
      </c>
      <c r="L17" s="85">
        <v>2.89</v>
      </c>
      <c r="M17" s="85">
        <v>5.12</v>
      </c>
    </row>
    <row r="18" spans="1:13" x14ac:dyDescent="0.2">
      <c r="A18" s="56" t="s">
        <v>74</v>
      </c>
      <c r="B18" s="12" t="s">
        <v>8</v>
      </c>
      <c r="C18" s="12" t="s">
        <v>25</v>
      </c>
      <c r="D18" s="23">
        <v>42285</v>
      </c>
      <c r="E18" s="86">
        <v>2.5989999999999997E-4</v>
      </c>
      <c r="F18" s="59">
        <v>2</v>
      </c>
      <c r="G18" s="68" t="s">
        <v>65</v>
      </c>
      <c r="H18" s="85" t="s">
        <v>65</v>
      </c>
      <c r="I18" s="85" t="s">
        <v>65</v>
      </c>
      <c r="J18" s="85" t="s">
        <v>65</v>
      </c>
      <c r="K18" s="85" t="s">
        <v>65</v>
      </c>
      <c r="L18" s="85" t="s">
        <v>65</v>
      </c>
      <c r="M18" s="85">
        <v>0</v>
      </c>
    </row>
    <row r="19" spans="1:13" x14ac:dyDescent="0.2">
      <c r="A19" s="56" t="s">
        <v>49</v>
      </c>
      <c r="B19" s="12" t="s">
        <v>8</v>
      </c>
      <c r="C19" s="12" t="s">
        <v>17</v>
      </c>
      <c r="D19" s="23">
        <v>36091</v>
      </c>
      <c r="E19" s="87">
        <v>0.40622465000000002</v>
      </c>
      <c r="F19" s="25">
        <v>481</v>
      </c>
      <c r="G19" s="69">
        <v>1.0213669270611181</v>
      </c>
      <c r="H19" s="69">
        <v>4.2824042764450398</v>
      </c>
      <c r="I19" s="69">
        <v>1.868786967812941</v>
      </c>
      <c r="J19" s="69">
        <v>1.7829400064667933</v>
      </c>
      <c r="K19" s="69">
        <v>4.1020325325565654</v>
      </c>
      <c r="L19" s="110" t="s">
        <v>65</v>
      </c>
      <c r="M19" s="69">
        <v>4.3069728368353433</v>
      </c>
    </row>
    <row r="20" spans="1:13" ht="13.5" customHeight="1" x14ac:dyDescent="0.2">
      <c r="A20" s="56" t="s">
        <v>50</v>
      </c>
      <c r="B20" s="12" t="s">
        <v>8</v>
      </c>
      <c r="C20" s="12" t="s">
        <v>21</v>
      </c>
      <c r="D20" s="23">
        <v>39514</v>
      </c>
      <c r="E20" s="87">
        <v>6.0980960000000001E-2</v>
      </c>
      <c r="F20" s="25">
        <v>99</v>
      </c>
      <c r="G20" s="69">
        <v>3.7812449641452917</v>
      </c>
      <c r="H20" s="69">
        <v>9.4494025644686666</v>
      </c>
      <c r="I20" s="69">
        <v>2.2461101710992581</v>
      </c>
      <c r="J20" s="69">
        <v>2.0144311440279949</v>
      </c>
      <c r="K20" s="69">
        <v>3.7528945226637411</v>
      </c>
      <c r="L20" s="110" t="s">
        <v>65</v>
      </c>
      <c r="M20" s="69">
        <v>3.6656627596999503</v>
      </c>
    </row>
    <row r="21" spans="1:13" ht="12.75" customHeight="1" x14ac:dyDescent="0.2">
      <c r="A21" s="56" t="s">
        <v>51</v>
      </c>
      <c r="B21" s="12" t="s">
        <v>8</v>
      </c>
      <c r="C21" s="12" t="s">
        <v>16</v>
      </c>
      <c r="D21" s="23">
        <v>39514</v>
      </c>
      <c r="E21" s="87">
        <v>0.66020588000000002</v>
      </c>
      <c r="F21" s="25">
        <v>1688</v>
      </c>
      <c r="G21" s="69">
        <v>2.1056880468125705</v>
      </c>
      <c r="H21" s="69">
        <v>5.6800684636049148</v>
      </c>
      <c r="I21" s="69">
        <v>3.6108038283416466</v>
      </c>
      <c r="J21" s="69">
        <v>2.8977300880512535</v>
      </c>
      <c r="K21" s="69">
        <v>4.0304111747314186</v>
      </c>
      <c r="L21" s="110" t="s">
        <v>65</v>
      </c>
      <c r="M21" s="69">
        <v>4.5486797234997711</v>
      </c>
    </row>
    <row r="22" spans="1:13" ht="12.75" customHeight="1" x14ac:dyDescent="0.2">
      <c r="A22" s="56" t="s">
        <v>54</v>
      </c>
      <c r="B22" s="12" t="s">
        <v>8</v>
      </c>
      <c r="C22" s="12" t="s">
        <v>16</v>
      </c>
      <c r="D22" s="23">
        <v>42285</v>
      </c>
      <c r="E22" s="87">
        <v>3.0430789999999999E-2</v>
      </c>
      <c r="F22" s="25">
        <v>11</v>
      </c>
      <c r="G22" s="69">
        <v>-7.7604436806100185E-2</v>
      </c>
      <c r="H22" s="69">
        <v>-0.77550272882352944</v>
      </c>
      <c r="I22" s="69" t="s">
        <v>65</v>
      </c>
      <c r="J22" s="69" t="s">
        <v>65</v>
      </c>
      <c r="K22" s="69" t="s">
        <v>65</v>
      </c>
      <c r="L22" s="110" t="s">
        <v>65</v>
      </c>
      <c r="M22" s="69">
        <v>-1.0697072590840184</v>
      </c>
    </row>
    <row r="23" spans="1:13" ht="12.75" customHeight="1" x14ac:dyDescent="0.2">
      <c r="A23" s="53" t="s">
        <v>12</v>
      </c>
      <c r="B23" s="12" t="s">
        <v>8</v>
      </c>
      <c r="C23" s="12" t="s">
        <v>19</v>
      </c>
      <c r="D23" s="24">
        <v>40834</v>
      </c>
      <c r="E23" s="108">
        <v>7.8979999999999997</v>
      </c>
      <c r="F23" s="109">
        <v>5662</v>
      </c>
      <c r="G23" s="69">
        <v>3.09</v>
      </c>
      <c r="H23" s="69">
        <v>9.44</v>
      </c>
      <c r="I23" s="110">
        <v>1.39</v>
      </c>
      <c r="J23" s="110">
        <v>4.51</v>
      </c>
      <c r="K23" s="110">
        <v>5.46</v>
      </c>
      <c r="L23" s="110" t="s">
        <v>66</v>
      </c>
      <c r="M23" s="69">
        <v>5.01</v>
      </c>
    </row>
    <row r="24" spans="1:13" x14ac:dyDescent="0.2">
      <c r="A24" s="53" t="s">
        <v>31</v>
      </c>
      <c r="B24" s="12" t="s">
        <v>8</v>
      </c>
      <c r="C24" s="12" t="s">
        <v>16</v>
      </c>
      <c r="D24" s="24">
        <v>38245</v>
      </c>
      <c r="E24" s="87">
        <v>43.123840999999999</v>
      </c>
      <c r="F24" s="25">
        <v>36846</v>
      </c>
      <c r="G24" s="101">
        <v>1.99</v>
      </c>
      <c r="H24" s="101">
        <v>5.46</v>
      </c>
      <c r="I24" s="92">
        <v>1.88</v>
      </c>
      <c r="J24" s="101">
        <v>4.0199999999999996</v>
      </c>
      <c r="K24" s="92">
        <v>4.75</v>
      </c>
      <c r="L24" s="92">
        <v>3.65</v>
      </c>
      <c r="M24" s="92">
        <v>4.92</v>
      </c>
    </row>
    <row r="25" spans="1:13" ht="12.75" customHeight="1" x14ac:dyDescent="0.2">
      <c r="A25" s="55" t="s">
        <v>13</v>
      </c>
      <c r="B25" s="22" t="s">
        <v>8</v>
      </c>
      <c r="C25" s="22" t="s">
        <v>20</v>
      </c>
      <c r="D25" s="23">
        <v>37834</v>
      </c>
      <c r="E25" s="111">
        <v>57.212976784647999</v>
      </c>
      <c r="F25" s="112">
        <v>48731</v>
      </c>
      <c r="G25" s="113">
        <v>2.3333159416131677</v>
      </c>
      <c r="H25" s="113">
        <v>7.2978873939821165</v>
      </c>
      <c r="I25" s="113">
        <v>2.8242071026062021</v>
      </c>
      <c r="J25" s="113">
        <v>4.6169551905353767</v>
      </c>
      <c r="K25" s="13">
        <v>6.1221131755773373</v>
      </c>
      <c r="L25" s="110">
        <v>1.7178011872878818</v>
      </c>
      <c r="M25" s="13">
        <v>3.9632381253113635</v>
      </c>
    </row>
    <row r="26" spans="1:13" ht="12.75" customHeight="1" x14ac:dyDescent="0.2">
      <c r="A26" s="56" t="s">
        <v>28</v>
      </c>
      <c r="B26" s="22" t="s">
        <v>8</v>
      </c>
      <c r="C26" s="22" t="s">
        <v>25</v>
      </c>
      <c r="D26" s="23">
        <v>39078</v>
      </c>
      <c r="E26" s="111">
        <v>15.9604264077872</v>
      </c>
      <c r="F26" s="112">
        <v>18063</v>
      </c>
      <c r="G26" s="113">
        <v>4.1496328792780979</v>
      </c>
      <c r="H26" s="113">
        <v>15.532005333752341</v>
      </c>
      <c r="I26" s="113">
        <v>3.1935428551836287</v>
      </c>
      <c r="J26" s="113">
        <v>7.6179304501230227</v>
      </c>
      <c r="K26" s="13">
        <v>9.1128643216998881</v>
      </c>
      <c r="L26" s="69">
        <v>0.64204359753117224</v>
      </c>
      <c r="M26" s="13">
        <v>1.2138349893937139</v>
      </c>
    </row>
    <row r="27" spans="1:13" ht="12.75" customHeight="1" x14ac:dyDescent="0.2">
      <c r="A27" s="30" t="s">
        <v>34</v>
      </c>
      <c r="B27" s="31" t="s">
        <v>8</v>
      </c>
      <c r="C27" s="31"/>
      <c r="D27" s="32"/>
      <c r="E27" s="62">
        <f>SUM(E17:E26)</f>
        <v>138.69134637243519</v>
      </c>
      <c r="F27" s="33">
        <f>SUM(F17:F26)</f>
        <v>134645</v>
      </c>
      <c r="G27" s="105">
        <f>($E$17*G17+$E$19*G19+$E$20*G20+$E$21*G21+$E$23*G23+$E$24*G24+$E$25*G25+$E$26*G26+$E$22*G22)/($E$27)</f>
        <v>2.5254675808918172</v>
      </c>
      <c r="H27" s="105">
        <f>($E$17*H17+$E$19*H19+$E$20*H20+$E$21*H21+$E$23*H23+$E$24*H24+$E$25*H25+$E$26*H26)/($E$27-$E$22)</f>
        <v>7.6469856265289513</v>
      </c>
      <c r="I27" s="105">
        <f>($E$17*I17+$E$19*I19+$E$20*I20+$E$21*I21+$E$23*I23+$E$24*I24+$E$25*I25+$E$26*I26)/($E$27-$E$22)</f>
        <v>2.4002776269299448</v>
      </c>
      <c r="J27" s="105">
        <f>($E$17*J17+$E$19*J19+$E$20*J20+$E$21*J21+$E$23*J23+$E$24*J24+$E$25*J25+$E$26*J26)/($E$27-$E$22)</f>
        <v>4.5685967180274103</v>
      </c>
      <c r="K27" s="105">
        <f>($E$17*K17+$E$19*K19+$E$20*K20+$E$21*K21+$E$23*K23+$E$24*K24+$E$25*K25+$E$26*K26)/($E$27-$E$22)</f>
        <v>5.8328005675404553</v>
      </c>
      <c r="L27" s="106">
        <f>($E$17*L17+$E$25*L25+$E$24*L24+$E$26*L26)/($E$17+$E$25+$E$24+$E$26)</f>
        <v>2.3487181328246933</v>
      </c>
      <c r="M27" s="107">
        <f>($E$17*M17+$E$19*M19+$E$20*M20+$E$21*M21+$E$23*M23+$E$24*M24+$E$25*M25+$E$26*M26+$E$22*M22)/$E$27</f>
        <v>4.1177367929744566</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48</v>
      </c>
      <c r="B29" s="12" t="s">
        <v>9</v>
      </c>
      <c r="C29" s="12" t="s">
        <v>16</v>
      </c>
      <c r="D29" s="23">
        <v>38808</v>
      </c>
      <c r="E29" s="86">
        <v>1.022</v>
      </c>
      <c r="F29" s="59">
        <v>611</v>
      </c>
      <c r="G29" s="68">
        <v>3.35</v>
      </c>
      <c r="H29" s="70">
        <v>3.14</v>
      </c>
      <c r="I29" s="70">
        <v>2.44</v>
      </c>
      <c r="J29" s="70">
        <v>0.98</v>
      </c>
      <c r="K29" s="70">
        <v>2.4500000000000002</v>
      </c>
      <c r="L29" s="70">
        <v>2.82</v>
      </c>
      <c r="M29" s="85">
        <v>3.84</v>
      </c>
    </row>
    <row r="30" spans="1:13" ht="12.75" customHeight="1" x14ac:dyDescent="0.2">
      <c r="A30" s="55" t="s">
        <v>14</v>
      </c>
      <c r="B30" s="22" t="s">
        <v>9</v>
      </c>
      <c r="C30" s="22" t="s">
        <v>20</v>
      </c>
      <c r="D30" s="23">
        <v>37816</v>
      </c>
      <c r="E30" s="111">
        <v>3.6705254711445798</v>
      </c>
      <c r="F30" s="112">
        <v>2296</v>
      </c>
      <c r="G30" s="13">
        <v>7.2178733612490831</v>
      </c>
      <c r="H30" s="13">
        <v>9.6198893902111671</v>
      </c>
      <c r="I30" s="13">
        <v>4.380271778302447</v>
      </c>
      <c r="J30" s="13">
        <v>2.8732725662216962</v>
      </c>
      <c r="K30" s="13">
        <v>4.1572595167546522</v>
      </c>
      <c r="L30" s="110">
        <v>1.0699883984807146</v>
      </c>
      <c r="M30" s="13">
        <v>2.525903539758767</v>
      </c>
    </row>
    <row r="31" spans="1:13" ht="12.75" customHeight="1" x14ac:dyDescent="0.2">
      <c r="A31" s="30" t="s">
        <v>34</v>
      </c>
      <c r="B31" s="31" t="s">
        <v>9</v>
      </c>
      <c r="C31" s="35"/>
      <c r="D31" s="36"/>
      <c r="E31" s="63">
        <f>SUM(E29:E30)</f>
        <v>4.6925254711445801</v>
      </c>
      <c r="F31" s="34">
        <f>SUM(F29:F30)</f>
        <v>2907</v>
      </c>
      <c r="G31" s="105">
        <f>($E$29*G29+$E$30*G30)/$E$31</f>
        <v>6.3754769588205251</v>
      </c>
      <c r="H31" s="106">
        <f t="shared" ref="H31:M31" si="0">($E$29*H29+$E$30*H30)/$E$31</f>
        <v>8.2086137354451427</v>
      </c>
      <c r="I31" s="106">
        <f t="shared" si="0"/>
        <v>3.9576938360794878</v>
      </c>
      <c r="J31" s="106">
        <f t="shared" si="0"/>
        <v>2.4609307314086788</v>
      </c>
      <c r="K31" s="106">
        <f t="shared" si="0"/>
        <v>3.7854300537389372</v>
      </c>
      <c r="L31" s="107">
        <f t="shared" si="0"/>
        <v>1.4511289735826891</v>
      </c>
      <c r="M31" s="107">
        <f t="shared" si="0"/>
        <v>2.8121047741740077</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218" t="s">
        <v>36</v>
      </c>
      <c r="B33" s="219"/>
      <c r="C33" s="219"/>
      <c r="D33" s="220"/>
      <c r="E33" s="63">
        <f>E31+E27</f>
        <v>143.38387184357978</v>
      </c>
      <c r="F33" s="34">
        <f>F31+F27</f>
        <v>137552</v>
      </c>
      <c r="G33" s="76">
        <f>($E$27*G27+$E$31*G31)/$E$33</f>
        <v>2.6514668780079167</v>
      </c>
      <c r="H33" s="76">
        <f>($E$27*H27+$E$31*H31)/$E$33</f>
        <v>7.6653660355143849</v>
      </c>
      <c r="I33" s="76">
        <f>($E$27*I27+$E$31*I31)/$E$33</f>
        <v>2.4512472034704662</v>
      </c>
      <c r="J33" s="76">
        <f t="shared" ref="J33:M33" si="1">($E$27*J27+$E$31*J31)/$E$33</f>
        <v>4.4996191112735424</v>
      </c>
      <c r="K33" s="76">
        <f t="shared" si="1"/>
        <v>5.7657962513551251</v>
      </c>
      <c r="L33" s="76">
        <f>($E$27*L27+$E$31*L31)/$E$33</f>
        <v>2.3193427230368946</v>
      </c>
      <c r="M33" s="76">
        <f t="shared" si="1"/>
        <v>4.0750073602608046</v>
      </c>
    </row>
    <row r="34" spans="1:13" s="20" customFormat="1" ht="26.25" customHeight="1" x14ac:dyDescent="0.2">
      <c r="A34" s="231" t="s">
        <v>37</v>
      </c>
      <c r="B34" s="231"/>
      <c r="C34" s="231"/>
      <c r="D34" s="231"/>
      <c r="E34" s="65">
        <f>SUM(E7,E14,E33)</f>
        <v>332.21184784041139</v>
      </c>
      <c r="F34" s="48">
        <f>SUM(F7,F14, F33)</f>
        <v>266038</v>
      </c>
      <c r="G34" s="165"/>
      <c r="H34" s="232"/>
      <c r="I34" s="233"/>
      <c r="J34" s="233"/>
      <c r="K34" s="233"/>
      <c r="L34" s="233"/>
      <c r="M34" s="234"/>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22</v>
      </c>
      <c r="B36" s="45"/>
      <c r="C36" s="45"/>
      <c r="D36" s="45"/>
      <c r="E36" s="46"/>
      <c r="F36" s="47"/>
      <c r="G36" s="78"/>
      <c r="H36" s="94"/>
      <c r="I36" s="94"/>
      <c r="J36" s="94"/>
      <c r="K36" s="94"/>
      <c r="L36" s="94"/>
      <c r="M36" s="95"/>
    </row>
    <row r="37" spans="1:13" ht="39" customHeight="1" thickBot="1" x14ac:dyDescent="0.25">
      <c r="A37" s="57" t="s">
        <v>32</v>
      </c>
      <c r="B37" s="12" t="s">
        <v>8</v>
      </c>
      <c r="C37" s="12" t="s">
        <v>17</v>
      </c>
      <c r="D37" s="23">
        <v>36495</v>
      </c>
      <c r="E37" s="88">
        <v>66.151049</v>
      </c>
      <c r="F37" s="89">
        <v>12887</v>
      </c>
      <c r="G37" s="90">
        <v>1.17</v>
      </c>
      <c r="H37" s="90">
        <v>3.41</v>
      </c>
      <c r="I37" s="90">
        <v>1.95</v>
      </c>
      <c r="J37" s="90">
        <v>2.4900000000000002</v>
      </c>
      <c r="K37" s="90">
        <v>3.61</v>
      </c>
      <c r="L37" s="90">
        <v>2.81</v>
      </c>
      <c r="M37" s="91">
        <v>7.03</v>
      </c>
    </row>
    <row r="38" spans="1:13" ht="31.5" customHeight="1" x14ac:dyDescent="0.2">
      <c r="A38" s="201" t="s">
        <v>26</v>
      </c>
      <c r="B38" s="202"/>
      <c r="C38" s="202"/>
      <c r="D38" s="203"/>
      <c r="E38" s="96">
        <f>E34+E37</f>
        <v>398.36289684041139</v>
      </c>
      <c r="F38" s="97">
        <f>F34+F37</f>
        <v>278925</v>
      </c>
      <c r="G38" s="98"/>
      <c r="H38" s="99"/>
      <c r="I38" s="99"/>
      <c r="J38" s="99"/>
      <c r="K38" s="99"/>
      <c r="L38" s="99"/>
      <c r="M38" s="99"/>
    </row>
    <row r="39" spans="1:13" ht="41.25" customHeight="1" x14ac:dyDescent="0.2">
      <c r="A39" s="204" t="s">
        <v>44</v>
      </c>
      <c r="B39" s="205"/>
      <c r="C39" s="205"/>
      <c r="D39" s="205"/>
      <c r="E39" s="205"/>
      <c r="F39" s="205"/>
      <c r="G39" s="205"/>
      <c r="H39" s="205"/>
      <c r="I39" s="205"/>
      <c r="J39" s="205"/>
      <c r="K39" s="205"/>
      <c r="L39" s="205"/>
      <c r="M39" s="206"/>
    </row>
    <row r="40" spans="1:13" s="4" customFormat="1" ht="24" customHeight="1" x14ac:dyDescent="0.2">
      <c r="A40" s="207" t="s">
        <v>24</v>
      </c>
      <c r="B40" s="208"/>
      <c r="C40" s="208"/>
      <c r="D40" s="208"/>
      <c r="E40" s="208"/>
      <c r="F40" s="208"/>
      <c r="G40" s="208"/>
      <c r="H40" s="208"/>
      <c r="I40" s="208"/>
      <c r="J40" s="208"/>
      <c r="K40" s="208"/>
      <c r="L40" s="208"/>
      <c r="M40" s="209"/>
    </row>
    <row r="41" spans="1:13" s="4" customFormat="1" ht="24" customHeight="1" x14ac:dyDescent="0.2">
      <c r="A41" s="166" t="s">
        <v>42</v>
      </c>
      <c r="B41" s="167"/>
      <c r="C41" s="167"/>
      <c r="D41" s="167"/>
      <c r="E41" s="167"/>
      <c r="F41" s="167"/>
      <c r="G41" s="167"/>
      <c r="H41" s="167"/>
      <c r="I41" s="167"/>
      <c r="J41" s="167"/>
      <c r="K41" s="167"/>
      <c r="L41" s="167"/>
      <c r="M41" s="168"/>
    </row>
    <row r="42" spans="1:13" ht="22.5" customHeight="1" x14ac:dyDescent="0.2">
      <c r="B42" s="11"/>
      <c r="C42" s="11"/>
      <c r="D42" s="11"/>
      <c r="E42" s="210" t="s">
        <v>39</v>
      </c>
      <c r="F42" s="211"/>
      <c r="G42" s="79">
        <f t="shared" ref="G42:M42" si="2">($E$14*G14+$E$27*G27+$E$31*G31+$E$37*G37)/$E$38</f>
        <v>1.7536505316837898</v>
      </c>
      <c r="H42" s="79">
        <f t="shared" si="2"/>
        <v>4.7344959152763941</v>
      </c>
      <c r="I42" s="79">
        <f t="shared" si="2"/>
        <v>1.9810531573810986</v>
      </c>
      <c r="J42" s="79">
        <f t="shared" si="2"/>
        <v>3.2731921374199526</v>
      </c>
      <c r="K42" s="79">
        <f t="shared" si="2"/>
        <v>4.3559493485191103</v>
      </c>
      <c r="L42" s="79">
        <f t="shared" si="2"/>
        <v>2.8123680362108812</v>
      </c>
      <c r="M42" s="79">
        <f t="shared" si="2"/>
        <v>4.9517047026699368</v>
      </c>
    </row>
    <row r="43" spans="1:13" ht="16.5" customHeight="1" x14ac:dyDescent="0.2">
      <c r="B43" s="10"/>
      <c r="C43" s="10"/>
      <c r="D43" s="10"/>
      <c r="E43" s="16"/>
      <c r="F43" s="100" t="s">
        <v>45</v>
      </c>
      <c r="G43" s="80"/>
      <c r="H43" s="80">
        <f>H42-'Mai-2017'!H42</f>
        <v>-0.52433727029226151</v>
      </c>
      <c r="I43" s="80">
        <f>I42-'Mai-2017'!I42</f>
        <v>0.72015068368397972</v>
      </c>
      <c r="J43" s="80">
        <f>J42-'Mai-2017'!J42</f>
        <v>-0.51935715178735853</v>
      </c>
      <c r="K43" s="80">
        <f>K42-'Mai-2017'!K42</f>
        <v>-0.29504790644851031</v>
      </c>
      <c r="L43" s="80">
        <f>L42-'Mai-2017'!L42</f>
        <v>-0.14534009147029092</v>
      </c>
      <c r="M43" s="80">
        <f>M42-'Mai-2017'!M42</f>
        <v>-8.5416725803406202E-2</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78</v>
      </c>
      <c r="B47" s="81"/>
      <c r="C47" s="81"/>
      <c r="D47" s="20"/>
      <c r="E47" s="82">
        <f>E38-'Dec-2016'!E37</f>
        <v>17.766484659154344</v>
      </c>
      <c r="F47" s="83">
        <f>E47/'Dec-2016'!E37</f>
        <v>4.6680641463044452E-2</v>
      </c>
      <c r="H47" s="6"/>
      <c r="I47" s="6"/>
      <c r="J47" s="6"/>
      <c r="K47" s="6"/>
      <c r="L47" s="6"/>
      <c r="M47" s="6"/>
    </row>
    <row r="48" spans="1:13" x14ac:dyDescent="0.2">
      <c r="A48" s="20" t="s">
        <v>79</v>
      </c>
      <c r="B48" s="81"/>
      <c r="C48" s="81"/>
      <c r="D48" s="20"/>
      <c r="E48" s="84">
        <f>F38-'Dec-2016'!F37</f>
        <v>6688</v>
      </c>
      <c r="F48" s="83">
        <f>E48/'Dec-2016'!F37</f>
        <v>2.4566829637411521E-2</v>
      </c>
      <c r="H48" s="5"/>
      <c r="I48" s="5"/>
      <c r="J48" s="5"/>
      <c r="K48" s="5"/>
      <c r="L48" s="5"/>
      <c r="M48" s="5"/>
    </row>
    <row r="51" spans="6:6" s="1" customFormat="1" x14ac:dyDescent="0.2">
      <c r="F51" s="19"/>
    </row>
    <row r="52" spans="6:6" s="1" customFormat="1" x14ac:dyDescent="0.2">
      <c r="F52" s="19"/>
    </row>
  </sheetData>
  <mergeCells count="21">
    <mergeCell ref="E42:F42"/>
    <mergeCell ref="A33:D33"/>
    <mergeCell ref="A34:D34"/>
    <mergeCell ref="H34:M34"/>
    <mergeCell ref="A38:D38"/>
    <mergeCell ref="A39:M39"/>
    <mergeCell ref="A40:M40"/>
    <mergeCell ref="A16:M16"/>
    <mergeCell ref="A1:M1"/>
    <mergeCell ref="A2:A3"/>
    <mergeCell ref="B2:B3"/>
    <mergeCell ref="C2:C3"/>
    <mergeCell ref="D2:D3"/>
    <mergeCell ref="E2:E3"/>
    <mergeCell ref="F2:F3"/>
    <mergeCell ref="G2:M2"/>
    <mergeCell ref="A4:M4"/>
    <mergeCell ref="A5:M5"/>
    <mergeCell ref="A7:D7"/>
    <mergeCell ref="A9:M9"/>
    <mergeCell ref="A14:D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opLeftCell="A25" workbookViewId="0">
      <selection activeCell="H43" sqref="H43"/>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235" t="s">
        <v>80</v>
      </c>
      <c r="B1" s="235"/>
      <c r="C1" s="235"/>
      <c r="D1" s="235"/>
      <c r="E1" s="235"/>
      <c r="F1" s="235"/>
      <c r="G1" s="235"/>
      <c r="H1" s="235"/>
      <c r="I1" s="235"/>
      <c r="J1" s="235"/>
      <c r="K1" s="235"/>
      <c r="L1" s="235"/>
      <c r="M1" s="235"/>
    </row>
    <row r="2" spans="1:13" ht="24" customHeight="1" x14ac:dyDescent="0.2">
      <c r="A2" s="236" t="s">
        <v>0</v>
      </c>
      <c r="B2" s="237" t="s">
        <v>10</v>
      </c>
      <c r="C2" s="238" t="s">
        <v>15</v>
      </c>
      <c r="D2" s="239" t="s">
        <v>29</v>
      </c>
      <c r="E2" s="240" t="s">
        <v>43</v>
      </c>
      <c r="F2" s="241" t="s">
        <v>1</v>
      </c>
      <c r="G2" s="242" t="s">
        <v>2</v>
      </c>
      <c r="H2" s="243"/>
      <c r="I2" s="243"/>
      <c r="J2" s="243"/>
      <c r="K2" s="243"/>
      <c r="L2" s="243"/>
      <c r="M2" s="244"/>
    </row>
    <row r="3" spans="1:13" ht="42.75" customHeight="1" x14ac:dyDescent="0.2">
      <c r="A3" s="236"/>
      <c r="B3" s="237"/>
      <c r="C3" s="238"/>
      <c r="D3" s="239"/>
      <c r="E3" s="240"/>
      <c r="F3" s="241"/>
      <c r="G3" s="67" t="s">
        <v>40</v>
      </c>
      <c r="H3" s="169" t="s">
        <v>3</v>
      </c>
      <c r="I3" s="169" t="s">
        <v>4</v>
      </c>
      <c r="J3" s="169" t="s">
        <v>5</v>
      </c>
      <c r="K3" s="169" t="s">
        <v>6</v>
      </c>
      <c r="L3" s="66" t="s">
        <v>41</v>
      </c>
      <c r="M3" s="170" t="s">
        <v>7</v>
      </c>
    </row>
    <row r="4" spans="1:13" ht="26.25" customHeight="1" x14ac:dyDescent="0.2">
      <c r="A4" s="221" t="s">
        <v>38</v>
      </c>
      <c r="B4" s="222"/>
      <c r="C4" s="222"/>
      <c r="D4" s="222"/>
      <c r="E4" s="222"/>
      <c r="F4" s="222"/>
      <c r="G4" s="222"/>
      <c r="H4" s="222"/>
      <c r="I4" s="222"/>
      <c r="J4" s="222"/>
      <c r="K4" s="222"/>
      <c r="L4" s="222"/>
      <c r="M4" s="223"/>
    </row>
    <row r="5" spans="1:13" ht="23.25" customHeight="1" x14ac:dyDescent="0.2">
      <c r="A5" s="224" t="s">
        <v>53</v>
      </c>
      <c r="B5" s="225"/>
      <c r="C5" s="225"/>
      <c r="D5" s="225"/>
      <c r="E5" s="225"/>
      <c r="F5" s="225"/>
      <c r="G5" s="225"/>
      <c r="H5" s="225"/>
      <c r="I5" s="225"/>
      <c r="J5" s="225"/>
      <c r="K5" s="225"/>
      <c r="L5" s="225"/>
      <c r="M5" s="226"/>
    </row>
    <row r="6" spans="1:13" x14ac:dyDescent="0.2">
      <c r="A6" s="53" t="s">
        <v>52</v>
      </c>
      <c r="B6" s="12" t="s">
        <v>8</v>
      </c>
      <c r="C6" s="123">
        <v>0</v>
      </c>
      <c r="D6" s="23">
        <v>42285</v>
      </c>
      <c r="E6" s="86">
        <v>4.7180500000000005E-3</v>
      </c>
      <c r="F6" s="59">
        <v>5</v>
      </c>
      <c r="G6" s="68">
        <v>-0.66807950182615761</v>
      </c>
      <c r="H6" s="85">
        <v>-1.1972541662001679</v>
      </c>
      <c r="I6" s="85" t="s">
        <v>65</v>
      </c>
      <c r="J6" s="85" t="s">
        <v>65</v>
      </c>
      <c r="K6" s="85" t="s">
        <v>65</v>
      </c>
      <c r="L6" s="85" t="s">
        <v>65</v>
      </c>
      <c r="M6" s="85">
        <v>-2.2539712992185046</v>
      </c>
    </row>
    <row r="7" spans="1:13" ht="21" customHeight="1" x14ac:dyDescent="0.2">
      <c r="A7" s="212" t="s">
        <v>55</v>
      </c>
      <c r="B7" s="213"/>
      <c r="C7" s="213"/>
      <c r="D7" s="214"/>
      <c r="E7" s="130">
        <f>SUM(E6:E6)</f>
        <v>4.7180500000000005E-3</v>
      </c>
      <c r="F7" s="131">
        <f>SUM(F6:F6)</f>
        <v>5</v>
      </c>
      <c r="G7" s="102">
        <f>G6</f>
        <v>-0.66807950182615761</v>
      </c>
      <c r="H7" s="102">
        <f>H6</f>
        <v>-1.1972541662001679</v>
      </c>
      <c r="I7" s="103"/>
      <c r="J7" s="103"/>
      <c r="K7" s="103"/>
      <c r="L7" s="103"/>
      <c r="M7" s="104">
        <f>M6</f>
        <v>-2.2539712992185046</v>
      </c>
    </row>
    <row r="8" spans="1:13" x14ac:dyDescent="0.2">
      <c r="A8" s="118"/>
      <c r="B8" s="119"/>
      <c r="C8" s="119"/>
      <c r="D8" s="120"/>
      <c r="E8" s="121"/>
      <c r="F8" s="122"/>
      <c r="G8" s="114"/>
      <c r="H8" s="114"/>
      <c r="I8" s="114"/>
      <c r="J8" s="114"/>
      <c r="K8" s="115"/>
      <c r="L8" s="116"/>
      <c r="M8" s="117"/>
    </row>
    <row r="9" spans="1:13" ht="23.25" customHeight="1" x14ac:dyDescent="0.2">
      <c r="A9" s="227" t="s">
        <v>33</v>
      </c>
      <c r="B9" s="228"/>
      <c r="C9" s="228"/>
      <c r="D9" s="228"/>
      <c r="E9" s="228"/>
      <c r="F9" s="228"/>
      <c r="G9" s="228"/>
      <c r="H9" s="228"/>
      <c r="I9" s="228"/>
      <c r="J9" s="228"/>
      <c r="K9" s="228"/>
      <c r="L9" s="228"/>
      <c r="M9" s="229"/>
    </row>
    <row r="10" spans="1:13" s="14" customFormat="1" x14ac:dyDescent="0.2">
      <c r="A10" s="53" t="s">
        <v>46</v>
      </c>
      <c r="B10" s="12" t="s">
        <v>8</v>
      </c>
      <c r="C10" s="12" t="s">
        <v>23</v>
      </c>
      <c r="D10" s="23">
        <v>36433</v>
      </c>
      <c r="E10" s="86">
        <v>28.196999999999999</v>
      </c>
      <c r="F10" s="59">
        <v>29611</v>
      </c>
      <c r="G10" s="68">
        <v>1.67</v>
      </c>
      <c r="H10" s="85">
        <v>2.25</v>
      </c>
      <c r="I10" s="85">
        <v>1.36</v>
      </c>
      <c r="J10" s="85">
        <v>2.02</v>
      </c>
      <c r="K10" s="85">
        <v>3.26</v>
      </c>
      <c r="L10" s="85">
        <v>2.92</v>
      </c>
      <c r="M10" s="85">
        <v>5.13</v>
      </c>
    </row>
    <row r="11" spans="1:13" s="2" customFormat="1" ht="12.75" customHeight="1" x14ac:dyDescent="0.2">
      <c r="A11" s="53" t="s">
        <v>27</v>
      </c>
      <c r="B11" s="12" t="s">
        <v>8</v>
      </c>
      <c r="C11" s="12" t="s">
        <v>18</v>
      </c>
      <c r="D11" s="24">
        <v>40834</v>
      </c>
      <c r="E11" s="108">
        <v>13.831</v>
      </c>
      <c r="F11" s="109">
        <v>9554</v>
      </c>
      <c r="G11" s="69">
        <v>1</v>
      </c>
      <c r="H11" s="69">
        <v>0.8</v>
      </c>
      <c r="I11" s="69">
        <v>0.57999999999999996</v>
      </c>
      <c r="J11" s="69">
        <v>1.86</v>
      </c>
      <c r="K11" s="69">
        <v>2.36</v>
      </c>
      <c r="L11" s="69" t="s">
        <v>66</v>
      </c>
      <c r="M11" s="70">
        <v>3.18</v>
      </c>
    </row>
    <row r="12" spans="1:13" s="2" customFormat="1" ht="12.75" customHeight="1" x14ac:dyDescent="0.2">
      <c r="A12" s="53" t="s">
        <v>30</v>
      </c>
      <c r="B12" s="12" t="s">
        <v>8</v>
      </c>
      <c r="C12" s="12" t="s">
        <v>18</v>
      </c>
      <c r="D12" s="24">
        <v>36738</v>
      </c>
      <c r="E12" s="87">
        <v>98.337922500000005</v>
      </c>
      <c r="F12" s="25">
        <v>48712</v>
      </c>
      <c r="G12" s="101">
        <v>1.35</v>
      </c>
      <c r="H12" s="101">
        <v>1.69</v>
      </c>
      <c r="I12" s="92">
        <v>1.48</v>
      </c>
      <c r="J12" s="92">
        <v>2.81</v>
      </c>
      <c r="K12" s="101">
        <v>3.16</v>
      </c>
      <c r="L12" s="101">
        <v>3.74</v>
      </c>
      <c r="M12" s="101">
        <v>4.58</v>
      </c>
    </row>
    <row r="13" spans="1:13" ht="12.75" customHeight="1" x14ac:dyDescent="0.2">
      <c r="A13" s="54" t="s">
        <v>11</v>
      </c>
      <c r="B13" s="26" t="s">
        <v>8</v>
      </c>
      <c r="C13" s="26" t="s">
        <v>18</v>
      </c>
      <c r="D13" s="27">
        <v>37816</v>
      </c>
      <c r="E13" s="111">
        <v>49.890517518350102</v>
      </c>
      <c r="F13" s="112">
        <v>40746</v>
      </c>
      <c r="G13" s="113">
        <v>0.9578138262813285</v>
      </c>
      <c r="H13" s="113">
        <v>1.1932072068101096</v>
      </c>
      <c r="I13" s="113">
        <v>1.2471232685849154</v>
      </c>
      <c r="J13" s="113">
        <v>2.3126943019245783</v>
      </c>
      <c r="K13" s="13">
        <v>3.2585684973563733</v>
      </c>
      <c r="L13" s="110">
        <v>2.8362714275671053</v>
      </c>
      <c r="M13" s="13">
        <v>2.8624081676177138</v>
      </c>
    </row>
    <row r="14" spans="1:13" s="20" customFormat="1" ht="23.25" customHeight="1" x14ac:dyDescent="0.2">
      <c r="A14" s="215" t="s">
        <v>35</v>
      </c>
      <c r="B14" s="216"/>
      <c r="C14" s="216"/>
      <c r="D14" s="217"/>
      <c r="E14" s="58">
        <f>SUM(E10:E13)</f>
        <v>190.2564400183501</v>
      </c>
      <c r="F14" s="41">
        <f>SUM(F10:F13)</f>
        <v>128623</v>
      </c>
      <c r="G14" s="102">
        <f>($E$10*G10+$E$11*G11+$E$12*G12+$E$13*G13+$E$37*G37)/($E$14+$E$37)</f>
        <v>1.3055624079646382</v>
      </c>
      <c r="H14" s="103">
        <f>($E$10*H10+$E$11*H11+$E$12*H12+$E$13*H13+$E$37*H37)/($E$14+$E$37)</f>
        <v>1.8526208414866854</v>
      </c>
      <c r="I14" s="103">
        <f>($E$10*I10+$E$11*I11+$E$12*I12+$E$13*I13+$E$37*I37)/($E$14+$E$37)</f>
        <v>1.4531857586298085</v>
      </c>
      <c r="J14" s="103">
        <f>($E$10*J10+$E$11*J11+$E$12*J12+$E$13*J13+$E$37*J37)/($E$14+$E$37)</f>
        <v>2.5106570842474465</v>
      </c>
      <c r="K14" s="103">
        <f>($E$10*K10+$E$11*K11+$E$12*K12+$E$13*K13+$E$37*K37)/($E$14+$E$37)</f>
        <v>3.2065046798276091</v>
      </c>
      <c r="L14" s="103">
        <f>($E$10*L10+$E$12*L12+$E$13*L13+$E$37*L37)/($E$10+$E$12+$E$13+$E$37)</f>
        <v>3.2158067052474979</v>
      </c>
      <c r="M14" s="104">
        <f>($E$10*M10+$E$11*M11+$E$12*M12+$E$13*M13+$E$37*M37)/($E$14+$E$37)</f>
        <v>4.8645417110673961</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230" t="s">
        <v>34</v>
      </c>
      <c r="B16" s="230"/>
      <c r="C16" s="230"/>
      <c r="D16" s="230"/>
      <c r="E16" s="230"/>
      <c r="F16" s="230"/>
      <c r="G16" s="230"/>
      <c r="H16" s="230"/>
      <c r="I16" s="230"/>
      <c r="J16" s="230"/>
      <c r="K16" s="230"/>
      <c r="L16" s="230"/>
      <c r="M16" s="230"/>
    </row>
    <row r="17" spans="1:13" x14ac:dyDescent="0.2">
      <c r="A17" s="56" t="s">
        <v>47</v>
      </c>
      <c r="B17" s="12" t="s">
        <v>8</v>
      </c>
      <c r="C17" s="12" t="s">
        <v>16</v>
      </c>
      <c r="D17" s="23">
        <v>36606</v>
      </c>
      <c r="E17" s="86">
        <v>13.33</v>
      </c>
      <c r="F17" s="59">
        <v>23021</v>
      </c>
      <c r="G17" s="68">
        <v>2.66</v>
      </c>
      <c r="H17" s="85">
        <v>3.94</v>
      </c>
      <c r="I17" s="85">
        <v>1.56</v>
      </c>
      <c r="J17" s="85">
        <v>2.75</v>
      </c>
      <c r="K17" s="85">
        <v>4.05</v>
      </c>
      <c r="L17" s="85">
        <v>2.89</v>
      </c>
      <c r="M17" s="85">
        <v>5.09</v>
      </c>
    </row>
    <row r="18" spans="1:13" x14ac:dyDescent="0.2">
      <c r="A18" s="56" t="s">
        <v>74</v>
      </c>
      <c r="B18" s="12" t="s">
        <v>8</v>
      </c>
      <c r="C18" s="12" t="s">
        <v>25</v>
      </c>
      <c r="D18" s="23">
        <v>42285</v>
      </c>
      <c r="E18" s="86">
        <v>2.8425999999999999E-4</v>
      </c>
      <c r="F18" s="59">
        <v>3</v>
      </c>
      <c r="G18" s="68" t="s">
        <v>65</v>
      </c>
      <c r="H18" s="85" t="s">
        <v>65</v>
      </c>
      <c r="I18" s="85" t="s">
        <v>65</v>
      </c>
      <c r="J18" s="85" t="s">
        <v>65</v>
      </c>
      <c r="K18" s="85" t="s">
        <v>65</v>
      </c>
      <c r="L18" s="85" t="s">
        <v>65</v>
      </c>
      <c r="M18" s="85">
        <v>0</v>
      </c>
    </row>
    <row r="19" spans="1:13" x14ac:dyDescent="0.2">
      <c r="A19" s="56" t="s">
        <v>49</v>
      </c>
      <c r="B19" s="12" t="s">
        <v>8</v>
      </c>
      <c r="C19" s="12" t="s">
        <v>17</v>
      </c>
      <c r="D19" s="23">
        <v>36091</v>
      </c>
      <c r="E19" s="87">
        <v>0.41141639000000002</v>
      </c>
      <c r="F19" s="25">
        <v>479</v>
      </c>
      <c r="G19" s="69">
        <v>2.460286895352426</v>
      </c>
      <c r="H19" s="69">
        <v>4.0708829503337762</v>
      </c>
      <c r="I19" s="69">
        <v>2.1709520071144128</v>
      </c>
      <c r="J19" s="69">
        <v>2.1706314241239255</v>
      </c>
      <c r="K19" s="69">
        <v>4.1452659097389599</v>
      </c>
      <c r="L19" s="110" t="s">
        <v>65</v>
      </c>
      <c r="M19" s="69">
        <v>4.4282339568912699</v>
      </c>
    </row>
    <row r="20" spans="1:13" ht="13.5" customHeight="1" x14ac:dyDescent="0.2">
      <c r="A20" s="56" t="s">
        <v>50</v>
      </c>
      <c r="B20" s="12" t="s">
        <v>8</v>
      </c>
      <c r="C20" s="12" t="s">
        <v>21</v>
      </c>
      <c r="D20" s="23">
        <v>39514</v>
      </c>
      <c r="E20" s="87">
        <v>6.1501180000000003E-2</v>
      </c>
      <c r="F20" s="25">
        <v>99</v>
      </c>
      <c r="G20" s="69">
        <v>4.483120845536015</v>
      </c>
      <c r="H20" s="69">
        <v>7.7958058547687115</v>
      </c>
      <c r="I20" s="69">
        <v>2.4242499749206115</v>
      </c>
      <c r="J20" s="69">
        <v>2.2883968983807845</v>
      </c>
      <c r="K20" s="69">
        <v>3.5045406027796489</v>
      </c>
      <c r="L20" s="110" t="s">
        <v>65</v>
      </c>
      <c r="M20" s="69">
        <v>3.7076678420700615</v>
      </c>
    </row>
    <row r="21" spans="1:13" ht="12.75" customHeight="1" x14ac:dyDescent="0.2">
      <c r="A21" s="56" t="s">
        <v>51</v>
      </c>
      <c r="B21" s="12" t="s">
        <v>8</v>
      </c>
      <c r="C21" s="12" t="s">
        <v>16</v>
      </c>
      <c r="D21" s="23">
        <v>39514</v>
      </c>
      <c r="E21" s="87">
        <v>0.66273322000000001</v>
      </c>
      <c r="F21" s="25">
        <v>1685</v>
      </c>
      <c r="G21" s="69">
        <v>2.8121260500200584</v>
      </c>
      <c r="H21" s="69">
        <v>4.4893348996142723</v>
      </c>
      <c r="I21" s="69">
        <v>3.6850049477708646</v>
      </c>
      <c r="J21" s="69">
        <v>3.2356971115108601</v>
      </c>
      <c r="K21" s="69">
        <v>3.7942964219710884</v>
      </c>
      <c r="L21" s="110" t="s">
        <v>65</v>
      </c>
      <c r="M21" s="69">
        <v>4.5845332248684256</v>
      </c>
    </row>
    <row r="22" spans="1:13" ht="12.75" customHeight="1" x14ac:dyDescent="0.2">
      <c r="A22" s="56" t="s">
        <v>54</v>
      </c>
      <c r="B22" s="12" t="s">
        <v>8</v>
      </c>
      <c r="C22" s="12" t="s">
        <v>16</v>
      </c>
      <c r="D22" s="23">
        <v>42285</v>
      </c>
      <c r="E22" s="87">
        <v>3.1785849999999997E-2</v>
      </c>
      <c r="F22" s="25">
        <v>13</v>
      </c>
      <c r="G22" s="69">
        <v>0.1591253061373088</v>
      </c>
      <c r="H22" s="69">
        <v>-0.4523638824229681</v>
      </c>
      <c r="I22" s="69" t="s">
        <v>65</v>
      </c>
      <c r="J22" s="69" t="s">
        <v>65</v>
      </c>
      <c r="K22" s="69" t="s">
        <v>65</v>
      </c>
      <c r="L22" s="110" t="s">
        <v>65</v>
      </c>
      <c r="M22" s="69">
        <v>-0.62031302763119189</v>
      </c>
    </row>
    <row r="23" spans="1:13" ht="12.75" customHeight="1" x14ac:dyDescent="0.2">
      <c r="A23" s="53" t="s">
        <v>12</v>
      </c>
      <c r="B23" s="12" t="s">
        <v>8</v>
      </c>
      <c r="C23" s="12" t="s">
        <v>19</v>
      </c>
      <c r="D23" s="24">
        <v>40834</v>
      </c>
      <c r="E23" s="108">
        <v>8.08</v>
      </c>
      <c r="F23" s="109">
        <v>5734</v>
      </c>
      <c r="G23" s="69">
        <v>3.13</v>
      </c>
      <c r="H23" s="69">
        <v>6.4</v>
      </c>
      <c r="I23" s="110">
        <v>0.82</v>
      </c>
      <c r="J23" s="110">
        <v>4.17</v>
      </c>
      <c r="K23" s="110">
        <v>4.55</v>
      </c>
      <c r="L23" s="110" t="s">
        <v>66</v>
      </c>
      <c r="M23" s="69">
        <v>4.9400000000000004</v>
      </c>
    </row>
    <row r="24" spans="1:13" x14ac:dyDescent="0.2">
      <c r="A24" s="53" t="s">
        <v>31</v>
      </c>
      <c r="B24" s="12" t="s">
        <v>8</v>
      </c>
      <c r="C24" s="12" t="s">
        <v>16</v>
      </c>
      <c r="D24" s="24">
        <v>38245</v>
      </c>
      <c r="E24" s="87">
        <v>43.168419880000002</v>
      </c>
      <c r="F24" s="25">
        <v>36891</v>
      </c>
      <c r="G24" s="101">
        <v>1.81</v>
      </c>
      <c r="H24" s="101">
        <v>3.21</v>
      </c>
      <c r="I24" s="92">
        <v>1.52</v>
      </c>
      <c r="J24" s="101">
        <v>3.67</v>
      </c>
      <c r="K24" s="92">
        <v>4.22</v>
      </c>
      <c r="L24" s="92">
        <v>3.68</v>
      </c>
      <c r="M24" s="92">
        <v>4.87</v>
      </c>
    </row>
    <row r="25" spans="1:13" ht="12.75" customHeight="1" x14ac:dyDescent="0.2">
      <c r="A25" s="55" t="s">
        <v>13</v>
      </c>
      <c r="B25" s="22" t="s">
        <v>8</v>
      </c>
      <c r="C25" s="22" t="s">
        <v>20</v>
      </c>
      <c r="D25" s="23">
        <v>37834</v>
      </c>
      <c r="E25" s="111">
        <v>58.207190715362401</v>
      </c>
      <c r="F25" s="112">
        <v>49028</v>
      </c>
      <c r="G25" s="113">
        <v>2.5520327569075629</v>
      </c>
      <c r="H25" s="113">
        <v>5.6282949557163287</v>
      </c>
      <c r="I25" s="113">
        <v>2.6061868328010052</v>
      </c>
      <c r="J25" s="113">
        <v>4.5873267991829447</v>
      </c>
      <c r="K25" s="13">
        <v>5.5184899967212431</v>
      </c>
      <c r="L25" s="110">
        <v>1.74258309854467</v>
      </c>
      <c r="M25" s="13">
        <v>3.9545863830663608</v>
      </c>
    </row>
    <row r="26" spans="1:13" ht="12.75" customHeight="1" x14ac:dyDescent="0.2">
      <c r="A26" s="56" t="s">
        <v>28</v>
      </c>
      <c r="B26" s="22" t="s">
        <v>8</v>
      </c>
      <c r="C26" s="22" t="s">
        <v>25</v>
      </c>
      <c r="D26" s="23">
        <v>39078</v>
      </c>
      <c r="E26" s="111">
        <v>16.227994957572701</v>
      </c>
      <c r="F26" s="112">
        <v>18161</v>
      </c>
      <c r="G26" s="113">
        <v>4.295171058512115</v>
      </c>
      <c r="H26" s="113">
        <v>11.579807922966246</v>
      </c>
      <c r="I26" s="113">
        <v>2.5096390493709819</v>
      </c>
      <c r="J26" s="113">
        <v>7.4637815594969625</v>
      </c>
      <c r="K26" s="13">
        <v>8.2167241648127387</v>
      </c>
      <c r="L26" s="69">
        <v>0.83972624483961145</v>
      </c>
      <c r="M26" s="13">
        <v>1.217383283009088</v>
      </c>
    </row>
    <row r="27" spans="1:13" ht="12.75" customHeight="1" x14ac:dyDescent="0.2">
      <c r="A27" s="30" t="s">
        <v>34</v>
      </c>
      <c r="B27" s="31" t="s">
        <v>8</v>
      </c>
      <c r="C27" s="31"/>
      <c r="D27" s="32"/>
      <c r="E27" s="62">
        <f>SUM(E17:E26)</f>
        <v>140.18132645293511</v>
      </c>
      <c r="F27" s="33">
        <f>SUM(F17:F26)</f>
        <v>135114</v>
      </c>
      <c r="G27" s="105">
        <f>($E$17*G17+$E$19*G19+$E$20*G20+$E$21*G21+$E$23*G23+$E$24*G24+$E$25*G25+$E$26*G26+$E$22*G22)/($E$27)</f>
        <v>2.5701595756878697</v>
      </c>
      <c r="H27" s="105">
        <f>($E$17*H17+$E$19*H19+$E$20*H20+$E$21*H21+$E$23*H23+$E$24*H24+$E$25*H25+$E$26*H26)/($E$27-$E$22)</f>
        <v>5.4474430497876218</v>
      </c>
      <c r="I27" s="105">
        <f>($E$17*I17+$E$19*I19+$E$20*I20+$E$21*I21+$E$23*I23+$E$24*I24+$E$25*I25+$E$26*I26)/($E$27-$E$22)</f>
        <v>2.0616982081869053</v>
      </c>
      <c r="J27" s="105">
        <f>($E$17*J17+$E$19*J19+$E$20*J20+$E$21*J21+$E$23*J23+$E$24*J24+$E$25*J25+$E$26*J26)/($E$27-$E$22)</f>
        <v>4.4245239056605064</v>
      </c>
      <c r="K27" s="105">
        <f>($E$17*K17+$E$19*K19+$E$20*K20+$E$21*K21+$E$23*K23+$E$24*K24+$E$25*K25+$E$26*K26)/($E$27-$E$22)</f>
        <v>5.222375733542453</v>
      </c>
      <c r="L27" s="106">
        <f>($E$17*L17+$E$25*L25+$E$24*L24+$E$26*L26)/($E$17+$E$25+$E$24+$E$26)</f>
        <v>2.3862584693998867</v>
      </c>
      <c r="M27" s="107">
        <f>($E$17*M17+$E$19*M19+$E$20*M20+$E$21*M21+$E$23*M23+$E$24*M24+$E$25*M25+$E$26*M26+$E$22*M22)/$E$27</f>
        <v>4.0875960597435608</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48</v>
      </c>
      <c r="B29" s="12" t="s">
        <v>9</v>
      </c>
      <c r="C29" s="12" t="s">
        <v>16</v>
      </c>
      <c r="D29" s="23">
        <v>38808</v>
      </c>
      <c r="E29" s="86">
        <v>1</v>
      </c>
      <c r="F29" s="59">
        <v>606</v>
      </c>
      <c r="G29" s="68">
        <v>3.59</v>
      </c>
      <c r="H29" s="70">
        <v>1.61</v>
      </c>
      <c r="I29" s="70">
        <v>2.2599999999999998</v>
      </c>
      <c r="J29" s="70">
        <v>1.25</v>
      </c>
      <c r="K29" s="70">
        <v>2.08</v>
      </c>
      <c r="L29" s="70">
        <v>2.85</v>
      </c>
      <c r="M29" s="85">
        <v>3.84</v>
      </c>
    </row>
    <row r="30" spans="1:13" ht="12.75" customHeight="1" x14ac:dyDescent="0.2">
      <c r="A30" s="55" t="s">
        <v>14</v>
      </c>
      <c r="B30" s="22" t="s">
        <v>9</v>
      </c>
      <c r="C30" s="22" t="s">
        <v>20</v>
      </c>
      <c r="D30" s="23">
        <v>37816</v>
      </c>
      <c r="E30" s="111">
        <v>3.6667645258881199</v>
      </c>
      <c r="F30" s="112">
        <v>2298</v>
      </c>
      <c r="G30" s="13">
        <v>9.5766900667939794</v>
      </c>
      <c r="H30" s="13">
        <v>9.526990495480403</v>
      </c>
      <c r="I30" s="13">
        <v>5.1159529745280929</v>
      </c>
      <c r="J30" s="13">
        <v>3.88615232575662</v>
      </c>
      <c r="K30" s="13">
        <v>4.3699812392006487</v>
      </c>
      <c r="L30" s="110">
        <v>1.2969515978828561</v>
      </c>
      <c r="M30" s="13">
        <v>2.6692386108164268</v>
      </c>
    </row>
    <row r="31" spans="1:13" ht="12.75" customHeight="1" x14ac:dyDescent="0.2">
      <c r="A31" s="30" t="s">
        <v>34</v>
      </c>
      <c r="B31" s="31" t="s">
        <v>9</v>
      </c>
      <c r="C31" s="35"/>
      <c r="D31" s="36"/>
      <c r="E31" s="63">
        <f>SUM(E29:E30)</f>
        <v>4.6667645258881194</v>
      </c>
      <c r="F31" s="34">
        <f>SUM(F29:F30)</f>
        <v>2904</v>
      </c>
      <c r="G31" s="105">
        <f>($E$29*G29+$E$30*G30)/$E$31</f>
        <v>8.2938548104651488</v>
      </c>
      <c r="H31" s="106">
        <f t="shared" ref="H31:M31" si="0">($E$29*H29+$E$30*H30)/$E$31</f>
        <v>7.8305281066964438</v>
      </c>
      <c r="I31" s="106">
        <f t="shared" si="0"/>
        <v>4.5039758844724114</v>
      </c>
      <c r="J31" s="106">
        <f t="shared" si="0"/>
        <v>3.3212743870620507</v>
      </c>
      <c r="K31" s="106">
        <f t="shared" si="0"/>
        <v>3.8792812635542777</v>
      </c>
      <c r="L31" s="107">
        <f t="shared" si="0"/>
        <v>1.6297407055187481</v>
      </c>
      <c r="M31" s="107">
        <f t="shared" si="0"/>
        <v>2.9201107906080073</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218" t="s">
        <v>36</v>
      </c>
      <c r="B33" s="219"/>
      <c r="C33" s="219"/>
      <c r="D33" s="220"/>
      <c r="E33" s="63">
        <f>E31+E27</f>
        <v>144.84809097882322</v>
      </c>
      <c r="F33" s="34">
        <f>F31+F27</f>
        <v>138018</v>
      </c>
      <c r="G33" s="76">
        <f>($E$27*G27+$E$31*G31)/$E$33</f>
        <v>2.7545675143645254</v>
      </c>
      <c r="H33" s="76">
        <f>($E$27*H27+$E$31*H31)/$E$33</f>
        <v>5.5242220858840119</v>
      </c>
      <c r="I33" s="76">
        <f>($E$27*I27+$E$31*I31)/$E$33</f>
        <v>2.1403843320083369</v>
      </c>
      <c r="J33" s="76">
        <f t="shared" ref="J33:M33" si="1">($E$27*J27+$E$31*J31)/$E$33</f>
        <v>4.388979041507957</v>
      </c>
      <c r="K33" s="76">
        <f t="shared" si="1"/>
        <v>5.1791034640558387</v>
      </c>
      <c r="L33" s="76">
        <f>($E$27*L27+$E$31*L31)/$E$33</f>
        <v>2.3618847255705613</v>
      </c>
      <c r="M33" s="76">
        <f t="shared" si="1"/>
        <v>4.0499816265696005</v>
      </c>
    </row>
    <row r="34" spans="1:13" s="20" customFormat="1" ht="26.25" customHeight="1" x14ac:dyDescent="0.2">
      <c r="A34" s="231" t="s">
        <v>37</v>
      </c>
      <c r="B34" s="231"/>
      <c r="C34" s="231"/>
      <c r="D34" s="231"/>
      <c r="E34" s="65">
        <f>SUM(E7,E14,E33)</f>
        <v>335.10924904717331</v>
      </c>
      <c r="F34" s="48">
        <f>SUM(F7,F14, F33)</f>
        <v>266646</v>
      </c>
      <c r="G34" s="171"/>
      <c r="H34" s="232"/>
      <c r="I34" s="233"/>
      <c r="J34" s="233"/>
      <c r="K34" s="233"/>
      <c r="L34" s="233"/>
      <c r="M34" s="234"/>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22</v>
      </c>
      <c r="B36" s="45"/>
      <c r="C36" s="45"/>
      <c r="D36" s="45"/>
      <c r="E36" s="46"/>
      <c r="F36" s="47"/>
      <c r="G36" s="78"/>
      <c r="H36" s="94"/>
      <c r="I36" s="94"/>
      <c r="J36" s="94"/>
      <c r="K36" s="94"/>
      <c r="L36" s="94"/>
      <c r="M36" s="95"/>
    </row>
    <row r="37" spans="1:13" ht="39" customHeight="1" thickBot="1" x14ac:dyDescent="0.25">
      <c r="A37" s="57" t="s">
        <v>32</v>
      </c>
      <c r="B37" s="12" t="s">
        <v>8</v>
      </c>
      <c r="C37" s="12" t="s">
        <v>17</v>
      </c>
      <c r="D37" s="23">
        <v>36495</v>
      </c>
      <c r="E37" s="88">
        <v>66.352000000000004</v>
      </c>
      <c r="F37" s="89">
        <v>12892</v>
      </c>
      <c r="G37" s="90">
        <v>1.41</v>
      </c>
      <c r="H37" s="90">
        <v>2.64</v>
      </c>
      <c r="I37" s="90">
        <v>1.79</v>
      </c>
      <c r="J37" s="90">
        <v>2.56</v>
      </c>
      <c r="K37" s="90">
        <v>3.39</v>
      </c>
      <c r="L37" s="90">
        <v>2.85</v>
      </c>
      <c r="M37" s="91">
        <v>7.03</v>
      </c>
    </row>
    <row r="38" spans="1:13" ht="31.5" customHeight="1" x14ac:dyDescent="0.2">
      <c r="A38" s="201" t="s">
        <v>26</v>
      </c>
      <c r="B38" s="202"/>
      <c r="C38" s="202"/>
      <c r="D38" s="203"/>
      <c r="E38" s="96">
        <f>E34+E37</f>
        <v>401.46124904717328</v>
      </c>
      <c r="F38" s="97">
        <f>F34+F37</f>
        <v>279538</v>
      </c>
      <c r="G38" s="98"/>
      <c r="H38" s="99"/>
      <c r="I38" s="99"/>
      <c r="J38" s="99"/>
      <c r="K38" s="99"/>
      <c r="L38" s="99"/>
      <c r="M38" s="99"/>
    </row>
    <row r="39" spans="1:13" ht="41.25" customHeight="1" x14ac:dyDescent="0.2">
      <c r="A39" s="204" t="s">
        <v>44</v>
      </c>
      <c r="B39" s="205"/>
      <c r="C39" s="205"/>
      <c r="D39" s="205"/>
      <c r="E39" s="205"/>
      <c r="F39" s="205"/>
      <c r="G39" s="205"/>
      <c r="H39" s="205"/>
      <c r="I39" s="205"/>
      <c r="J39" s="205"/>
      <c r="K39" s="205"/>
      <c r="L39" s="205"/>
      <c r="M39" s="206"/>
    </row>
    <row r="40" spans="1:13" s="4" customFormat="1" ht="24" customHeight="1" x14ac:dyDescent="0.2">
      <c r="A40" s="207" t="s">
        <v>24</v>
      </c>
      <c r="B40" s="208"/>
      <c r="C40" s="208"/>
      <c r="D40" s="208"/>
      <c r="E40" s="208"/>
      <c r="F40" s="208"/>
      <c r="G40" s="208"/>
      <c r="H40" s="208"/>
      <c r="I40" s="208"/>
      <c r="J40" s="208"/>
      <c r="K40" s="208"/>
      <c r="L40" s="208"/>
      <c r="M40" s="209"/>
    </row>
    <row r="41" spans="1:13" s="4" customFormat="1" ht="24" customHeight="1" x14ac:dyDescent="0.2">
      <c r="A41" s="172" t="s">
        <v>42</v>
      </c>
      <c r="B41" s="173"/>
      <c r="C41" s="173"/>
      <c r="D41" s="173"/>
      <c r="E41" s="173"/>
      <c r="F41" s="173"/>
      <c r="G41" s="173"/>
      <c r="H41" s="173"/>
      <c r="I41" s="173"/>
      <c r="J41" s="173"/>
      <c r="K41" s="173"/>
      <c r="L41" s="173"/>
      <c r="M41" s="174"/>
    </row>
    <row r="42" spans="1:13" ht="22.5" customHeight="1" x14ac:dyDescent="0.2">
      <c r="B42" s="11"/>
      <c r="C42" s="11"/>
      <c r="D42" s="11"/>
      <c r="E42" s="210" t="s">
        <v>39</v>
      </c>
      <c r="F42" s="211"/>
      <c r="G42" s="79">
        <f t="shared" ref="G42:M42" si="2">($E$14*G14+$E$27*G27+$E$31*G31+$E$37*G37)/$E$38</f>
        <v>1.845612306661401</v>
      </c>
      <c r="H42" s="79">
        <f t="shared" si="2"/>
        <v>3.3074558315150995</v>
      </c>
      <c r="I42" s="79">
        <f t="shared" si="2"/>
        <v>1.7567788055474096</v>
      </c>
      <c r="J42" s="79">
        <f t="shared" si="2"/>
        <v>3.196485432927735</v>
      </c>
      <c r="K42" s="79">
        <f t="shared" si="2"/>
        <v>3.9485123378625633</v>
      </c>
      <c r="L42" s="79">
        <f t="shared" si="2"/>
        <v>2.8472128551668852</v>
      </c>
      <c r="M42" s="79">
        <f t="shared" si="2"/>
        <v>4.9284882664824252</v>
      </c>
    </row>
    <row r="43" spans="1:13" ht="16.5" customHeight="1" x14ac:dyDescent="0.2">
      <c r="B43" s="10"/>
      <c r="C43" s="10"/>
      <c r="D43" s="10"/>
      <c r="E43" s="16"/>
      <c r="F43" s="100" t="s">
        <v>45</v>
      </c>
      <c r="G43" s="80"/>
      <c r="H43" s="80">
        <f>H42-'Jun-2017'!H42</f>
        <v>-1.4270400837612947</v>
      </c>
      <c r="I43" s="80">
        <f>I42-'Jun-2017'!I42</f>
        <v>-0.22427435183368893</v>
      </c>
      <c r="J43" s="80">
        <f>J42-'Jun-2017'!J42</f>
        <v>-7.6706704492217614E-2</v>
      </c>
      <c r="K43" s="80">
        <f>K42-'Jun-2017'!K42</f>
        <v>-0.40743701065654703</v>
      </c>
      <c r="L43" s="80">
        <f>L42-'Jun-2017'!L42</f>
        <v>3.4844818956003998E-2</v>
      </c>
      <c r="M43" s="80">
        <f>M42-'Jun-2017'!M42</f>
        <v>-2.3216436187511569E-2</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81</v>
      </c>
      <c r="B47" s="81"/>
      <c r="C47" s="81"/>
      <c r="D47" s="20"/>
      <c r="E47" s="82">
        <f>E38-'Dec-2016'!E37</f>
        <v>20.864836865916232</v>
      </c>
      <c r="F47" s="83">
        <f>E47/'Dec-2016'!E37</f>
        <v>5.4821422898698957E-2</v>
      </c>
      <c r="H47" s="6"/>
      <c r="I47" s="6"/>
      <c r="J47" s="6"/>
      <c r="K47" s="6"/>
      <c r="L47" s="6"/>
      <c r="M47" s="6"/>
    </row>
    <row r="48" spans="1:13" x14ac:dyDescent="0.2">
      <c r="A48" s="20" t="s">
        <v>82</v>
      </c>
      <c r="B48" s="81"/>
      <c r="C48" s="81"/>
      <c r="D48" s="20"/>
      <c r="E48" s="84">
        <f>F38-'Dec-2016'!F37</f>
        <v>7301</v>
      </c>
      <c r="F48" s="83">
        <f>E48/'Dec-2016'!F37</f>
        <v>2.6818544136175466E-2</v>
      </c>
      <c r="H48" s="5"/>
      <c r="I48" s="5"/>
      <c r="J48" s="5"/>
      <c r="K48" s="5"/>
      <c r="L48" s="5"/>
      <c r="M48" s="5"/>
    </row>
    <row r="51" spans="6:6" s="1" customFormat="1" x14ac:dyDescent="0.2">
      <c r="F51" s="19"/>
    </row>
    <row r="52" spans="6:6" s="1" customFormat="1" x14ac:dyDescent="0.2">
      <c r="F52" s="19"/>
    </row>
  </sheetData>
  <mergeCells count="21">
    <mergeCell ref="E42:F42"/>
    <mergeCell ref="A33:D33"/>
    <mergeCell ref="A34:D34"/>
    <mergeCell ref="H34:M34"/>
    <mergeCell ref="A38:D38"/>
    <mergeCell ref="A39:M39"/>
    <mergeCell ref="A40:M40"/>
    <mergeCell ref="A16:M16"/>
    <mergeCell ref="A1:M1"/>
    <mergeCell ref="A2:A3"/>
    <mergeCell ref="B2:B3"/>
    <mergeCell ref="C2:C3"/>
    <mergeCell ref="D2:D3"/>
    <mergeCell ref="E2:E3"/>
    <mergeCell ref="F2:F3"/>
    <mergeCell ref="G2:M2"/>
    <mergeCell ref="A4:M4"/>
    <mergeCell ref="A5:M5"/>
    <mergeCell ref="A7:D7"/>
    <mergeCell ref="A9:M9"/>
    <mergeCell ref="A14:D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opLeftCell="A22" workbookViewId="0">
      <selection activeCell="H43" sqref="H43:M43"/>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235" t="s">
        <v>83</v>
      </c>
      <c r="B1" s="235"/>
      <c r="C1" s="235"/>
      <c r="D1" s="235"/>
      <c r="E1" s="235"/>
      <c r="F1" s="235"/>
      <c r="G1" s="235"/>
      <c r="H1" s="235"/>
      <c r="I1" s="235"/>
      <c r="J1" s="235"/>
      <c r="K1" s="235"/>
      <c r="L1" s="235"/>
      <c r="M1" s="235"/>
    </row>
    <row r="2" spans="1:13" ht="24" customHeight="1" x14ac:dyDescent="0.2">
      <c r="A2" s="236" t="s">
        <v>0</v>
      </c>
      <c r="B2" s="237" t="s">
        <v>10</v>
      </c>
      <c r="C2" s="238" t="s">
        <v>15</v>
      </c>
      <c r="D2" s="239" t="s">
        <v>29</v>
      </c>
      <c r="E2" s="240" t="s">
        <v>43</v>
      </c>
      <c r="F2" s="241" t="s">
        <v>1</v>
      </c>
      <c r="G2" s="242" t="s">
        <v>2</v>
      </c>
      <c r="H2" s="243"/>
      <c r="I2" s="243"/>
      <c r="J2" s="243"/>
      <c r="K2" s="243"/>
      <c r="L2" s="243"/>
      <c r="M2" s="244"/>
    </row>
    <row r="3" spans="1:13" ht="42.75" customHeight="1" x14ac:dyDescent="0.2">
      <c r="A3" s="236"/>
      <c r="B3" s="237"/>
      <c r="C3" s="238"/>
      <c r="D3" s="239"/>
      <c r="E3" s="240"/>
      <c r="F3" s="241"/>
      <c r="G3" s="67" t="s">
        <v>40</v>
      </c>
      <c r="H3" s="181" t="s">
        <v>3</v>
      </c>
      <c r="I3" s="181" t="s">
        <v>4</v>
      </c>
      <c r="J3" s="181" t="s">
        <v>5</v>
      </c>
      <c r="K3" s="181" t="s">
        <v>6</v>
      </c>
      <c r="L3" s="66" t="s">
        <v>41</v>
      </c>
      <c r="M3" s="182" t="s">
        <v>7</v>
      </c>
    </row>
    <row r="4" spans="1:13" ht="26.25" customHeight="1" x14ac:dyDescent="0.2">
      <c r="A4" s="221" t="s">
        <v>38</v>
      </c>
      <c r="B4" s="222"/>
      <c r="C4" s="222"/>
      <c r="D4" s="222"/>
      <c r="E4" s="222"/>
      <c r="F4" s="222"/>
      <c r="G4" s="222"/>
      <c r="H4" s="222"/>
      <c r="I4" s="222"/>
      <c r="J4" s="222"/>
      <c r="K4" s="222"/>
      <c r="L4" s="222"/>
      <c r="M4" s="223"/>
    </row>
    <row r="5" spans="1:13" ht="23.25" customHeight="1" x14ac:dyDescent="0.2">
      <c r="A5" s="224" t="s">
        <v>53</v>
      </c>
      <c r="B5" s="225"/>
      <c r="C5" s="225"/>
      <c r="D5" s="225"/>
      <c r="E5" s="225"/>
      <c r="F5" s="225"/>
      <c r="G5" s="225"/>
      <c r="H5" s="225"/>
      <c r="I5" s="225"/>
      <c r="J5" s="225"/>
      <c r="K5" s="225"/>
      <c r="L5" s="225"/>
      <c r="M5" s="226"/>
    </row>
    <row r="6" spans="1:13" x14ac:dyDescent="0.2">
      <c r="A6" s="53" t="s">
        <v>52</v>
      </c>
      <c r="B6" s="12" t="s">
        <v>8</v>
      </c>
      <c r="C6" s="123">
        <v>0</v>
      </c>
      <c r="D6" s="23">
        <v>42285</v>
      </c>
      <c r="E6" s="86">
        <v>4.7872899999999996E-3</v>
      </c>
      <c r="F6" s="59">
        <v>5</v>
      </c>
      <c r="G6" s="68">
        <v>-0.5537841777962571</v>
      </c>
      <c r="H6" s="85">
        <v>0.5368613333995631</v>
      </c>
      <c r="I6" s="85" t="s">
        <v>65</v>
      </c>
      <c r="J6" s="85" t="s">
        <v>65</v>
      </c>
      <c r="K6" s="85" t="s">
        <v>65</v>
      </c>
      <c r="L6" s="85" t="s">
        <v>65</v>
      </c>
      <c r="M6" s="85">
        <v>-2.0567998726494841</v>
      </c>
    </row>
    <row r="7" spans="1:13" ht="21" customHeight="1" x14ac:dyDescent="0.2">
      <c r="A7" s="212" t="s">
        <v>55</v>
      </c>
      <c r="B7" s="213"/>
      <c r="C7" s="213"/>
      <c r="D7" s="214"/>
      <c r="E7" s="130">
        <f>SUM(E6:E6)</f>
        <v>4.7872899999999996E-3</v>
      </c>
      <c r="F7" s="131">
        <f>SUM(F6:F6)</f>
        <v>5</v>
      </c>
      <c r="G7" s="102">
        <f>G6</f>
        <v>-0.5537841777962571</v>
      </c>
      <c r="H7" s="102">
        <f>H6</f>
        <v>0.5368613333995631</v>
      </c>
      <c r="I7" s="103"/>
      <c r="J7" s="103"/>
      <c r="K7" s="103"/>
      <c r="L7" s="103"/>
      <c r="M7" s="104">
        <f>M6</f>
        <v>-2.0567998726494841</v>
      </c>
    </row>
    <row r="8" spans="1:13" x14ac:dyDescent="0.2">
      <c r="A8" s="118"/>
      <c r="B8" s="119"/>
      <c r="C8" s="119"/>
      <c r="D8" s="120"/>
      <c r="E8" s="121"/>
      <c r="F8" s="122"/>
      <c r="G8" s="114"/>
      <c r="H8" s="114"/>
      <c r="I8" s="114"/>
      <c r="J8" s="114"/>
      <c r="K8" s="115"/>
      <c r="L8" s="116"/>
      <c r="M8" s="117"/>
    </row>
    <row r="9" spans="1:13" ht="23.25" customHeight="1" x14ac:dyDescent="0.2">
      <c r="A9" s="227" t="s">
        <v>33</v>
      </c>
      <c r="B9" s="228"/>
      <c r="C9" s="228"/>
      <c r="D9" s="228"/>
      <c r="E9" s="228"/>
      <c r="F9" s="228"/>
      <c r="G9" s="228"/>
      <c r="H9" s="228"/>
      <c r="I9" s="228"/>
      <c r="J9" s="228"/>
      <c r="K9" s="228"/>
      <c r="L9" s="228"/>
      <c r="M9" s="229"/>
    </row>
    <row r="10" spans="1:13" s="14" customFormat="1" x14ac:dyDescent="0.2">
      <c r="A10" s="53" t="s">
        <v>46</v>
      </c>
      <c r="B10" s="12" t="s">
        <v>8</v>
      </c>
      <c r="C10" s="12" t="s">
        <v>23</v>
      </c>
      <c r="D10" s="23">
        <v>36433</v>
      </c>
      <c r="E10" s="86">
        <v>28.279594750000001</v>
      </c>
      <c r="F10" s="59">
        <v>29586</v>
      </c>
      <c r="G10" s="68">
        <v>1.78</v>
      </c>
      <c r="H10" s="85">
        <v>1.87</v>
      </c>
      <c r="I10" s="85">
        <v>2.29</v>
      </c>
      <c r="J10" s="85">
        <v>1.93</v>
      </c>
      <c r="K10" s="85">
        <v>3.13</v>
      </c>
      <c r="L10" s="85">
        <v>2.94</v>
      </c>
      <c r="M10" s="85">
        <v>5.1100000000000003</v>
      </c>
    </row>
    <row r="11" spans="1:13" s="2" customFormat="1" ht="12.75" customHeight="1" x14ac:dyDescent="0.2">
      <c r="A11" s="53" t="s">
        <v>27</v>
      </c>
      <c r="B11" s="12" t="s">
        <v>8</v>
      </c>
      <c r="C11" s="12" t="s">
        <v>18</v>
      </c>
      <c r="D11" s="24">
        <v>40834</v>
      </c>
      <c r="E11" s="108">
        <v>13.922000000000001</v>
      </c>
      <c r="F11" s="109">
        <v>9625</v>
      </c>
      <c r="G11" s="69">
        <v>1.25</v>
      </c>
      <c r="H11" s="69">
        <v>0.61</v>
      </c>
      <c r="I11" s="69">
        <v>1.98</v>
      </c>
      <c r="J11" s="69">
        <v>1.7</v>
      </c>
      <c r="K11" s="69">
        <v>2.29</v>
      </c>
      <c r="L11" s="69" t="s">
        <v>66</v>
      </c>
      <c r="M11" s="70">
        <v>3.18</v>
      </c>
    </row>
    <row r="12" spans="1:13" s="2" customFormat="1" ht="12.75" customHeight="1" x14ac:dyDescent="0.2">
      <c r="A12" s="53" t="s">
        <v>30</v>
      </c>
      <c r="B12" s="12" t="s">
        <v>8</v>
      </c>
      <c r="C12" s="12" t="s">
        <v>18</v>
      </c>
      <c r="D12" s="24">
        <v>36738</v>
      </c>
      <c r="E12" s="87">
        <v>98.671594999999996</v>
      </c>
      <c r="F12" s="25">
        <v>48786</v>
      </c>
      <c r="G12" s="101">
        <v>1.27</v>
      </c>
      <c r="H12" s="101">
        <v>0.95</v>
      </c>
      <c r="I12" s="92">
        <v>2.5099999999999998</v>
      </c>
      <c r="J12" s="92">
        <v>2.74</v>
      </c>
      <c r="K12" s="101">
        <v>3.04</v>
      </c>
      <c r="L12" s="101">
        <v>3.72</v>
      </c>
      <c r="M12" s="101">
        <v>4.55</v>
      </c>
    </row>
    <row r="13" spans="1:13" ht="12.75" customHeight="1" x14ac:dyDescent="0.2">
      <c r="A13" s="54" t="s">
        <v>11</v>
      </c>
      <c r="B13" s="26" t="s">
        <v>8</v>
      </c>
      <c r="C13" s="26" t="s">
        <v>18</v>
      </c>
      <c r="D13" s="27">
        <v>37816</v>
      </c>
      <c r="E13" s="111">
        <v>50.836098448130102</v>
      </c>
      <c r="F13" s="112">
        <v>40904</v>
      </c>
      <c r="G13" s="113">
        <v>1.3917524850062479</v>
      </c>
      <c r="H13" s="113">
        <v>1.5094787484961847</v>
      </c>
      <c r="I13" s="113">
        <v>1.6424722722602647</v>
      </c>
      <c r="J13" s="113">
        <v>2.2484278766482513</v>
      </c>
      <c r="K13" s="13">
        <v>3.1966476881592598</v>
      </c>
      <c r="L13" s="110">
        <v>2.8510158859295975</v>
      </c>
      <c r="M13" s="13">
        <v>2.876167973892052</v>
      </c>
    </row>
    <row r="14" spans="1:13" s="20" customFormat="1" ht="23.25" customHeight="1" x14ac:dyDescent="0.2">
      <c r="A14" s="215" t="s">
        <v>35</v>
      </c>
      <c r="B14" s="216"/>
      <c r="C14" s="216"/>
      <c r="D14" s="217"/>
      <c r="E14" s="58">
        <f>SUM(E10:E13)</f>
        <v>191.70928819813008</v>
      </c>
      <c r="F14" s="41">
        <f>SUM(F10:F13)</f>
        <v>128901</v>
      </c>
      <c r="G14" s="102">
        <f>($E$10*G10+$E$11*G11+$E$12*G12+$E$13*G13+$E$37*G37)/($E$14+$E$37)</f>
        <v>1.4621067154764218</v>
      </c>
      <c r="H14" s="103">
        <f>($E$10*H10+$E$11*H11+$E$12*H12+$E$13*H13+$E$37*H37)/($E$14+$E$37)</f>
        <v>1.5084260328009691</v>
      </c>
      <c r="I14" s="103">
        <f>($E$10*I10+$E$11*I11+$E$12*I12+$E$13*I13+$E$37*I37)/($E$14+$E$37)</f>
        <v>2.2685297338719046</v>
      </c>
      <c r="J14" s="103">
        <f>($E$10*J10+$E$11*J11+$E$12*J12+$E$13*J13+$E$37*J37)/($E$14+$E$37)</f>
        <v>2.4160194105170736</v>
      </c>
      <c r="K14" s="103">
        <f>($E$10*K10+$E$11*K11+$E$12*K12+$E$13*K13+$E$37*K37)/($E$14+$E$37)</f>
        <v>3.094368306507616</v>
      </c>
      <c r="L14" s="103">
        <f>($E$10*L10+$E$12*L12+$E$13*L13+$E$37*L37)/($E$10+$E$12+$E$13+$E$37)</f>
        <v>3.2473810219465702</v>
      </c>
      <c r="M14" s="104">
        <f>($E$10*M10+$E$11*M11+$E$12*M12+$E$13*M13+$E$37*M37)/($E$14+$E$37)</f>
        <v>4.8469755578212697</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230" t="s">
        <v>34</v>
      </c>
      <c r="B16" s="230"/>
      <c r="C16" s="230"/>
      <c r="D16" s="230"/>
      <c r="E16" s="230"/>
      <c r="F16" s="230"/>
      <c r="G16" s="230"/>
      <c r="H16" s="230"/>
      <c r="I16" s="230"/>
      <c r="J16" s="230"/>
      <c r="K16" s="230"/>
      <c r="L16" s="230"/>
      <c r="M16" s="230"/>
    </row>
    <row r="17" spans="1:13" x14ac:dyDescent="0.2">
      <c r="A17" s="56" t="s">
        <v>47</v>
      </c>
      <c r="B17" s="12" t="s">
        <v>8</v>
      </c>
      <c r="C17" s="12" t="s">
        <v>16</v>
      </c>
      <c r="D17" s="23">
        <v>36606</v>
      </c>
      <c r="E17" s="86">
        <v>13.35855097</v>
      </c>
      <c r="F17" s="59">
        <v>22991</v>
      </c>
      <c r="G17" s="68">
        <v>2.38</v>
      </c>
      <c r="H17" s="85">
        <v>2.95</v>
      </c>
      <c r="I17" s="85">
        <v>2.5499999999999998</v>
      </c>
      <c r="J17" s="85">
        <v>2.5099999999999998</v>
      </c>
      <c r="K17" s="85">
        <v>3.78</v>
      </c>
      <c r="L17" s="85">
        <v>2.89</v>
      </c>
      <c r="M17" s="85">
        <v>5.05</v>
      </c>
    </row>
    <row r="18" spans="1:13" x14ac:dyDescent="0.2">
      <c r="A18" s="56" t="s">
        <v>74</v>
      </c>
      <c r="B18" s="12" t="s">
        <v>8</v>
      </c>
      <c r="C18" s="12" t="s">
        <v>25</v>
      </c>
      <c r="D18" s="23">
        <v>42285</v>
      </c>
      <c r="E18" s="86">
        <v>3.0862000000000001E-4</v>
      </c>
      <c r="F18" s="59">
        <v>3</v>
      </c>
      <c r="G18" s="68" t="s">
        <v>65</v>
      </c>
      <c r="H18" s="85" t="s">
        <v>65</v>
      </c>
      <c r="I18" s="85" t="s">
        <v>65</v>
      </c>
      <c r="J18" s="85" t="s">
        <v>65</v>
      </c>
      <c r="K18" s="85" t="s">
        <v>65</v>
      </c>
      <c r="L18" s="85" t="s">
        <v>65</v>
      </c>
      <c r="M18" s="85">
        <v>0</v>
      </c>
    </row>
    <row r="19" spans="1:13" x14ac:dyDescent="0.2">
      <c r="A19" s="56" t="s">
        <v>49</v>
      </c>
      <c r="B19" s="12" t="s">
        <v>8</v>
      </c>
      <c r="C19" s="12" t="s">
        <v>17</v>
      </c>
      <c r="D19" s="23">
        <v>36091</v>
      </c>
      <c r="E19" s="87">
        <v>0.40999406900000002</v>
      </c>
      <c r="F19" s="25">
        <v>476</v>
      </c>
      <c r="G19" s="69">
        <v>2.5532724421507558</v>
      </c>
      <c r="H19" s="69">
        <v>3.3416136957920006</v>
      </c>
      <c r="I19" s="69">
        <v>3.2072452748650448</v>
      </c>
      <c r="J19" s="69">
        <v>2.0696504753872302</v>
      </c>
      <c r="K19" s="69">
        <v>3.9863265730801789</v>
      </c>
      <c r="L19" s="110" t="s">
        <v>65</v>
      </c>
      <c r="M19" s="69">
        <v>4.3966785954797638</v>
      </c>
    </row>
    <row r="20" spans="1:13" ht="13.5" customHeight="1" x14ac:dyDescent="0.2">
      <c r="A20" s="56" t="s">
        <v>50</v>
      </c>
      <c r="B20" s="12" t="s">
        <v>8</v>
      </c>
      <c r="C20" s="12" t="s">
        <v>21</v>
      </c>
      <c r="D20" s="23">
        <v>39514</v>
      </c>
      <c r="E20" s="87">
        <v>6.0056470000000001E-2</v>
      </c>
      <c r="F20" s="25">
        <v>98</v>
      </c>
      <c r="G20" s="69">
        <v>3.8194070446122996</v>
      </c>
      <c r="H20" s="69">
        <v>5.7250914860419444</v>
      </c>
      <c r="I20" s="69">
        <v>4.0914053546259543</v>
      </c>
      <c r="J20" s="69">
        <v>1.9699172465334147</v>
      </c>
      <c r="K20" s="69">
        <v>3.2680941159289656</v>
      </c>
      <c r="L20" s="110" t="s">
        <v>65</v>
      </c>
      <c r="M20" s="69">
        <v>3.6007456462707754</v>
      </c>
    </row>
    <row r="21" spans="1:13" ht="12.75" customHeight="1" x14ac:dyDescent="0.2">
      <c r="A21" s="56" t="s">
        <v>51</v>
      </c>
      <c r="B21" s="12" t="s">
        <v>8</v>
      </c>
      <c r="C21" s="12" t="s">
        <v>16</v>
      </c>
      <c r="D21" s="23">
        <v>39514</v>
      </c>
      <c r="E21" s="87">
        <v>0.65941380000000005</v>
      </c>
      <c r="F21" s="25">
        <v>1683</v>
      </c>
      <c r="G21" s="69">
        <v>2.7303735300465259</v>
      </c>
      <c r="H21" s="69">
        <v>3.8937304121962724</v>
      </c>
      <c r="I21" s="69">
        <v>4.8732786340526246</v>
      </c>
      <c r="J21" s="69">
        <v>3.1326863613099665</v>
      </c>
      <c r="K21" s="69">
        <v>3.7308234848989485</v>
      </c>
      <c r="L21" s="110" t="s">
        <v>65</v>
      </c>
      <c r="M21" s="69">
        <v>4.5320842140956996</v>
      </c>
    </row>
    <row r="22" spans="1:13" ht="12.75" customHeight="1" x14ac:dyDescent="0.2">
      <c r="A22" s="56" t="s">
        <v>54</v>
      </c>
      <c r="B22" s="12" t="s">
        <v>8</v>
      </c>
      <c r="C22" s="12" t="s">
        <v>16</v>
      </c>
      <c r="D22" s="23">
        <v>42285</v>
      </c>
      <c r="E22" s="87">
        <v>3.230032E-2</v>
      </c>
      <c r="F22" s="25">
        <v>15</v>
      </c>
      <c r="G22" s="69">
        <v>1.6125863321958533E-2</v>
      </c>
      <c r="H22" s="69">
        <v>-1.2192495333772313</v>
      </c>
      <c r="I22" s="69" t="s">
        <v>65</v>
      </c>
      <c r="J22" s="69" t="s">
        <v>65</v>
      </c>
      <c r="K22" s="69" t="s">
        <v>65</v>
      </c>
      <c r="L22" s="110" t="s">
        <v>65</v>
      </c>
      <c r="M22" s="69">
        <v>-0.68010397883867535</v>
      </c>
    </row>
    <row r="23" spans="1:13" ht="12.75" customHeight="1" x14ac:dyDescent="0.2">
      <c r="A23" s="53" t="s">
        <v>12</v>
      </c>
      <c r="B23" s="12" t="s">
        <v>8</v>
      </c>
      <c r="C23" s="12" t="s">
        <v>19</v>
      </c>
      <c r="D23" s="24">
        <v>40834</v>
      </c>
      <c r="E23" s="108">
        <v>8.1669999999999998</v>
      </c>
      <c r="F23" s="109">
        <v>5815</v>
      </c>
      <c r="G23" s="69">
        <v>2.2999999999999998</v>
      </c>
      <c r="H23" s="69">
        <v>4.88</v>
      </c>
      <c r="I23" s="110">
        <v>3.37</v>
      </c>
      <c r="J23" s="110">
        <v>3.54</v>
      </c>
      <c r="K23" s="110">
        <v>4.5</v>
      </c>
      <c r="L23" s="110" t="s">
        <v>66</v>
      </c>
      <c r="M23" s="69">
        <v>4.72</v>
      </c>
    </row>
    <row r="24" spans="1:13" x14ac:dyDescent="0.2">
      <c r="A24" s="53" t="s">
        <v>31</v>
      </c>
      <c r="B24" s="12" t="s">
        <v>8</v>
      </c>
      <c r="C24" s="12" t="s">
        <v>16</v>
      </c>
      <c r="D24" s="24">
        <v>38245</v>
      </c>
      <c r="E24" s="87">
        <v>43.231762000000003</v>
      </c>
      <c r="F24" s="25">
        <v>36940</v>
      </c>
      <c r="G24" s="101">
        <v>1.5</v>
      </c>
      <c r="H24" s="101">
        <v>2.2400000000000002</v>
      </c>
      <c r="I24" s="92">
        <v>3.16</v>
      </c>
      <c r="J24" s="101">
        <v>3.51</v>
      </c>
      <c r="K24" s="92">
        <v>4.05</v>
      </c>
      <c r="L24" s="92">
        <v>3.7</v>
      </c>
      <c r="M24" s="92">
        <v>4.8099999999999996</v>
      </c>
    </row>
    <row r="25" spans="1:13" ht="12.75" customHeight="1" x14ac:dyDescent="0.2">
      <c r="A25" s="55" t="s">
        <v>13</v>
      </c>
      <c r="B25" s="22" t="s">
        <v>8</v>
      </c>
      <c r="C25" s="22" t="s">
        <v>20</v>
      </c>
      <c r="D25" s="23">
        <v>37834</v>
      </c>
      <c r="E25" s="111">
        <v>59.125469135078603</v>
      </c>
      <c r="F25" s="112">
        <v>49337</v>
      </c>
      <c r="G25" s="113">
        <v>2.9051821715079473</v>
      </c>
      <c r="H25" s="113">
        <v>5.6215278860692219</v>
      </c>
      <c r="I25" s="113">
        <v>4.3368162189737713</v>
      </c>
      <c r="J25" s="113">
        <v>4.3592369243623974</v>
      </c>
      <c r="K25" s="13">
        <v>5.4692079094241119</v>
      </c>
      <c r="L25" s="110">
        <v>1.9432102216543345</v>
      </c>
      <c r="M25" s="13">
        <v>3.9556462762944777</v>
      </c>
    </row>
    <row r="26" spans="1:13" ht="12.75" customHeight="1" x14ac:dyDescent="0.2">
      <c r="A26" s="56" t="s">
        <v>28</v>
      </c>
      <c r="B26" s="22" t="s">
        <v>8</v>
      </c>
      <c r="C26" s="22" t="s">
        <v>25</v>
      </c>
      <c r="D26" s="23">
        <v>39078</v>
      </c>
      <c r="E26" s="111">
        <v>16.381643461286998</v>
      </c>
      <c r="F26" s="112">
        <v>18242</v>
      </c>
      <c r="G26" s="113">
        <v>4.0826571046665983</v>
      </c>
      <c r="H26" s="113">
        <v>10.480667313718905</v>
      </c>
      <c r="I26" s="113">
        <v>6.8871253088545359</v>
      </c>
      <c r="J26" s="113">
        <v>6.6011559183153823</v>
      </c>
      <c r="K26" s="13">
        <v>8.1101614944334663</v>
      </c>
      <c r="L26" s="69">
        <v>1.0069451739005641</v>
      </c>
      <c r="M26" s="13">
        <v>1.1883377170481824</v>
      </c>
    </row>
    <row r="27" spans="1:13" ht="12.75" customHeight="1" x14ac:dyDescent="0.2">
      <c r="A27" s="30" t="s">
        <v>34</v>
      </c>
      <c r="B27" s="31" t="s">
        <v>8</v>
      </c>
      <c r="C27" s="31"/>
      <c r="D27" s="32"/>
      <c r="E27" s="62">
        <f>SUM(E17:E26)</f>
        <v>141.42649884536559</v>
      </c>
      <c r="F27" s="33">
        <f>SUM(F17:F26)</f>
        <v>135600</v>
      </c>
      <c r="G27" s="105">
        <f>($E$17*G17+$E$19*G19+$E$20*G20+$E$21*G21+$E$23*G23+$E$24*G24+$E$25*G25+$E$26*G26+$E$22*G22)/($E$27)</f>
        <v>2.5253623798857436</v>
      </c>
      <c r="H27" s="105">
        <f>($E$17*H17+$E$19*H19+$E$20*H20+$E$21*H21+$E$23*H23+$E$24*H24+$E$25*H25+$E$26*H26)/($E$27-$E$22)</f>
        <v>4.8407170748007315</v>
      </c>
      <c r="I27" s="105">
        <f>($E$17*I17+$E$19*I19+$E$20*I20+$E$21*I21+$E$23*I23+$E$24*I24+$E$25*I25+$E$26*I26)/($E$27-$E$22)</f>
        <v>4.0469295609688727</v>
      </c>
      <c r="J27" s="105">
        <f>($E$17*J17+$E$19*J19+$E$20*J20+$E$21*J21+$E$23*J23+$E$24*J24+$E$25*J25+$E$26*J26)/($E$27-$E$22)</f>
        <v>4.1239098340639195</v>
      </c>
      <c r="K27" s="105">
        <f>($E$17*K17+$E$19*K19+$E$20*K20+$E$21*K21+$E$23*K23+$E$24*K24+$E$25*K25+$E$26*K26)/($E$27-$E$22)</f>
        <v>5.1123279505259926</v>
      </c>
      <c r="L27" s="106">
        <f>($E$17*L17+$E$25*L25+$E$24*L24+$E$26*L26)/($E$17+$E$25+$E$24+$E$26)</f>
        <v>2.4977955709275173</v>
      </c>
      <c r="M27" s="107">
        <f>($E$17*M17+$E$19*M19+$E$20*M20+$E$21*M21+$E$23*M23+$E$24*M24+$E$25*M25+$E$26*M26+$E$22*M22)/$E$27</f>
        <v>4.04652226010748</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48</v>
      </c>
      <c r="B29" s="12" t="s">
        <v>9</v>
      </c>
      <c r="C29" s="12" t="s">
        <v>16</v>
      </c>
      <c r="D29" s="23">
        <v>38808</v>
      </c>
      <c r="E29" s="86">
        <v>0.99542502640591957</v>
      </c>
      <c r="F29" s="59">
        <v>604</v>
      </c>
      <c r="G29" s="68">
        <v>4.3600000000000003</v>
      </c>
      <c r="H29" s="70">
        <v>1.66</v>
      </c>
      <c r="I29" s="70">
        <v>3.48</v>
      </c>
      <c r="J29" s="70">
        <v>1.45</v>
      </c>
      <c r="K29" s="70">
        <v>2.02</v>
      </c>
      <c r="L29" s="70">
        <v>3</v>
      </c>
      <c r="M29" s="85">
        <v>3.87</v>
      </c>
    </row>
    <row r="30" spans="1:13" ht="12.75" customHeight="1" x14ac:dyDescent="0.2">
      <c r="A30" s="55" t="s">
        <v>14</v>
      </c>
      <c r="B30" s="22" t="s">
        <v>9</v>
      </c>
      <c r="C30" s="22" t="s">
        <v>20</v>
      </c>
      <c r="D30" s="23">
        <v>37816</v>
      </c>
      <c r="E30" s="111">
        <v>3.6266551187988201</v>
      </c>
      <c r="F30" s="112">
        <v>2299</v>
      </c>
      <c r="G30" s="13">
        <v>10.059630013467501</v>
      </c>
      <c r="H30" s="13">
        <v>9.5822926202326251</v>
      </c>
      <c r="I30" s="13">
        <v>6.0186359651245969</v>
      </c>
      <c r="J30" s="13">
        <v>3.6111852934193944</v>
      </c>
      <c r="K30" s="13">
        <v>4.3392124067463289</v>
      </c>
      <c r="L30" s="110">
        <v>1.4346314065207588</v>
      </c>
      <c r="M30" s="13">
        <v>2.6849200921366112</v>
      </c>
    </row>
    <row r="31" spans="1:13" ht="12.75" customHeight="1" x14ac:dyDescent="0.2">
      <c r="A31" s="30" t="s">
        <v>34</v>
      </c>
      <c r="B31" s="31" t="s">
        <v>9</v>
      </c>
      <c r="C31" s="35"/>
      <c r="D31" s="36"/>
      <c r="E31" s="63">
        <f>SUM(E29:E30)</f>
        <v>4.6220801452047393</v>
      </c>
      <c r="F31" s="34">
        <f>SUM(F29:F30)</f>
        <v>2903</v>
      </c>
      <c r="G31" s="105">
        <f>($E$29*G29+$E$30*G30)/$E$31</f>
        <v>8.8321406194235692</v>
      </c>
      <c r="H31" s="106">
        <f t="shared" ref="H31:M31" si="0">($E$29*H29+$E$30*H30)/$E$31</f>
        <v>7.8761239487802266</v>
      </c>
      <c r="I31" s="106">
        <f t="shared" si="0"/>
        <v>5.4719077187005549</v>
      </c>
      <c r="J31" s="106">
        <f t="shared" si="0"/>
        <v>3.1457459543802417</v>
      </c>
      <c r="K31" s="106">
        <f t="shared" si="0"/>
        <v>3.8397398751803196</v>
      </c>
      <c r="L31" s="107">
        <f t="shared" si="0"/>
        <v>1.7717538761766909</v>
      </c>
      <c r="M31" s="107">
        <f t="shared" si="0"/>
        <v>2.9401424512300376</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218" t="s">
        <v>36</v>
      </c>
      <c r="B33" s="219"/>
      <c r="C33" s="219"/>
      <c r="D33" s="220"/>
      <c r="E33" s="63">
        <f>E31+E27</f>
        <v>146.04857899057032</v>
      </c>
      <c r="F33" s="34">
        <f>F31+F27</f>
        <v>138503</v>
      </c>
      <c r="G33" s="76">
        <f>($E$27*G27+$E$31*G31)/$E$33</f>
        <v>2.7249564785250682</v>
      </c>
      <c r="H33" s="76">
        <f>($E$27*H27+$E$31*H31)/$E$33</f>
        <v>4.9367802747428859</v>
      </c>
      <c r="I33" s="76">
        <f>($E$27*I27+$E$31*I31)/$E$33</f>
        <v>4.0920266327495396</v>
      </c>
      <c r="J33" s="76">
        <f t="shared" ref="J33:M33" si="1">($E$27*J27+$E$31*J31)/$E$33</f>
        <v>4.0929533408320733</v>
      </c>
      <c r="K33" s="76">
        <f t="shared" si="1"/>
        <v>5.0720536519553834</v>
      </c>
      <c r="L33" s="76">
        <f>($E$27*L27+$E$31*L31)/$E$33</f>
        <v>2.4748181279075805</v>
      </c>
      <c r="M33" s="76">
        <f t="shared" si="1"/>
        <v>4.01150804646013</v>
      </c>
    </row>
    <row r="34" spans="1:13" s="20" customFormat="1" ht="26.25" customHeight="1" x14ac:dyDescent="0.2">
      <c r="A34" s="231" t="s">
        <v>37</v>
      </c>
      <c r="B34" s="231"/>
      <c r="C34" s="231"/>
      <c r="D34" s="231"/>
      <c r="E34" s="65">
        <f>SUM(E7,E14,E33)</f>
        <v>337.76265447870037</v>
      </c>
      <c r="F34" s="48">
        <f>SUM(F7,F14, F33)</f>
        <v>267409</v>
      </c>
      <c r="G34" s="180"/>
      <c r="H34" s="232"/>
      <c r="I34" s="233"/>
      <c r="J34" s="233"/>
      <c r="K34" s="233"/>
      <c r="L34" s="233"/>
      <c r="M34" s="234"/>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22</v>
      </c>
      <c r="B36" s="45"/>
      <c r="C36" s="45"/>
      <c r="D36" s="45"/>
      <c r="E36" s="46"/>
      <c r="F36" s="47"/>
      <c r="G36" s="78"/>
      <c r="H36" s="94"/>
      <c r="I36" s="94"/>
      <c r="J36" s="94"/>
      <c r="K36" s="94"/>
      <c r="L36" s="94"/>
      <c r="M36" s="95"/>
    </row>
    <row r="37" spans="1:13" ht="39" customHeight="1" thickBot="1" x14ac:dyDescent="0.25">
      <c r="A37" s="57" t="s">
        <v>32</v>
      </c>
      <c r="B37" s="12" t="s">
        <v>8</v>
      </c>
      <c r="C37" s="12" t="s">
        <v>17</v>
      </c>
      <c r="D37" s="23">
        <v>36495</v>
      </c>
      <c r="E37" s="88">
        <v>66.540999999999997</v>
      </c>
      <c r="F37" s="89">
        <v>12898</v>
      </c>
      <c r="G37" s="90">
        <v>1.71</v>
      </c>
      <c r="H37" s="90">
        <v>2.37</v>
      </c>
      <c r="I37" s="90">
        <v>2.44</v>
      </c>
      <c r="J37" s="90">
        <v>2.42</v>
      </c>
      <c r="K37" s="90">
        <v>3.25</v>
      </c>
      <c r="L37" s="90">
        <v>2.98</v>
      </c>
      <c r="M37" s="91">
        <v>7.03</v>
      </c>
    </row>
    <row r="38" spans="1:13" ht="31.5" customHeight="1" x14ac:dyDescent="0.2">
      <c r="A38" s="201" t="s">
        <v>26</v>
      </c>
      <c r="B38" s="202"/>
      <c r="C38" s="202"/>
      <c r="D38" s="203"/>
      <c r="E38" s="96">
        <f>E34+E37</f>
        <v>404.30365447870037</v>
      </c>
      <c r="F38" s="97">
        <f>F34+F37</f>
        <v>280307</v>
      </c>
      <c r="G38" s="98"/>
      <c r="H38" s="99"/>
      <c r="I38" s="99"/>
      <c r="J38" s="99"/>
      <c r="K38" s="99"/>
      <c r="L38" s="99"/>
      <c r="M38" s="99"/>
    </row>
    <row r="39" spans="1:13" ht="41.25" customHeight="1" x14ac:dyDescent="0.2">
      <c r="A39" s="204" t="s">
        <v>44</v>
      </c>
      <c r="B39" s="205"/>
      <c r="C39" s="205"/>
      <c r="D39" s="205"/>
      <c r="E39" s="205"/>
      <c r="F39" s="205"/>
      <c r="G39" s="205"/>
      <c r="H39" s="205"/>
      <c r="I39" s="205"/>
      <c r="J39" s="205"/>
      <c r="K39" s="205"/>
      <c r="L39" s="205"/>
      <c r="M39" s="206"/>
    </row>
    <row r="40" spans="1:13" s="4" customFormat="1" ht="24" customHeight="1" x14ac:dyDescent="0.2">
      <c r="A40" s="207" t="s">
        <v>24</v>
      </c>
      <c r="B40" s="208"/>
      <c r="C40" s="208"/>
      <c r="D40" s="208"/>
      <c r="E40" s="208"/>
      <c r="F40" s="208"/>
      <c r="G40" s="208"/>
      <c r="H40" s="208"/>
      <c r="I40" s="208"/>
      <c r="J40" s="208"/>
      <c r="K40" s="208"/>
      <c r="L40" s="208"/>
      <c r="M40" s="209"/>
    </row>
    <row r="41" spans="1:13" s="4" customFormat="1" ht="24" customHeight="1" x14ac:dyDescent="0.2">
      <c r="A41" s="177" t="s">
        <v>42</v>
      </c>
      <c r="B41" s="178"/>
      <c r="C41" s="178"/>
      <c r="D41" s="178"/>
      <c r="E41" s="178"/>
      <c r="F41" s="178"/>
      <c r="G41" s="178"/>
      <c r="H41" s="178"/>
      <c r="I41" s="178"/>
      <c r="J41" s="178"/>
      <c r="K41" s="178"/>
      <c r="L41" s="178"/>
      <c r="M41" s="179"/>
    </row>
    <row r="42" spans="1:13" ht="22.5" customHeight="1" x14ac:dyDescent="0.2">
      <c r="B42" s="11"/>
      <c r="C42" s="11"/>
      <c r="D42" s="11"/>
      <c r="E42" s="210" t="s">
        <v>39</v>
      </c>
      <c r="F42" s="211"/>
      <c r="G42" s="79">
        <f t="shared" ref="G42:M42" si="2">($E$14*G14+$E$27*G27+$E$31*G31+$E$37*G37)/$E$38</f>
        <v>1.9590734845439124</v>
      </c>
      <c r="H42" s="79">
        <f t="shared" si="2"/>
        <v>2.8886486234425219</v>
      </c>
      <c r="I42" s="79">
        <f t="shared" si="2"/>
        <v>2.9554344171886893</v>
      </c>
      <c r="J42" s="79">
        <f t="shared" si="2"/>
        <v>3.0224129493509242</v>
      </c>
      <c r="K42" s="79">
        <f t="shared" si="2"/>
        <v>3.834354715131854</v>
      </c>
      <c r="L42" s="79">
        <f t="shared" si="2"/>
        <v>2.9242598773709192</v>
      </c>
      <c r="M42" s="79">
        <f t="shared" si="2"/>
        <v>4.9044041327181542</v>
      </c>
    </row>
    <row r="43" spans="1:13" ht="16.5" customHeight="1" x14ac:dyDescent="0.2">
      <c r="B43" s="10"/>
      <c r="C43" s="10"/>
      <c r="D43" s="10"/>
      <c r="E43" s="16"/>
      <c r="F43" s="100" t="s">
        <v>45</v>
      </c>
      <c r="G43" s="80"/>
      <c r="H43" s="80">
        <f>H42-'Jul-2017'!H43</f>
        <v>4.315688707203817</v>
      </c>
      <c r="I43" s="80">
        <f>I42-'Jul-2017'!I43</f>
        <v>3.179708769022378</v>
      </c>
      <c r="J43" s="80">
        <f>J42-'Jul-2017'!J43</f>
        <v>3.0991196538431418</v>
      </c>
      <c r="K43" s="80">
        <f>K42-'Jul-2017'!K43</f>
        <v>4.241791725788401</v>
      </c>
      <c r="L43" s="80">
        <f>L42-'Jul-2017'!L43</f>
        <v>2.8894150584149152</v>
      </c>
      <c r="M43" s="80">
        <f>M42-'Jul-2017'!M43</f>
        <v>4.9276205689056658</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84</v>
      </c>
      <c r="B47" s="81"/>
      <c r="C47" s="81"/>
      <c r="D47" s="20"/>
      <c r="E47" s="82">
        <f>E38-'Dec-2016'!E37</f>
        <v>23.707242297443315</v>
      </c>
      <c r="F47" s="83">
        <f>E47/'Dec-2016'!E37</f>
        <v>6.2289715663827294E-2</v>
      </c>
      <c r="H47" s="6"/>
      <c r="I47" s="6"/>
      <c r="J47" s="6"/>
      <c r="K47" s="6"/>
      <c r="L47" s="6"/>
      <c r="M47" s="6"/>
    </row>
    <row r="48" spans="1:13" x14ac:dyDescent="0.2">
      <c r="A48" s="20" t="s">
        <v>85</v>
      </c>
      <c r="B48" s="81"/>
      <c r="C48" s="81"/>
      <c r="D48" s="20"/>
      <c r="E48" s="84">
        <f>F38-'Dec-2016'!F37</f>
        <v>8070</v>
      </c>
      <c r="F48" s="83">
        <f>E48/'Dec-2016'!F37</f>
        <v>2.9643288752079989E-2</v>
      </c>
      <c r="H48" s="5"/>
      <c r="I48" s="5"/>
      <c r="J48" s="5"/>
      <c r="K48" s="5"/>
      <c r="L48" s="5"/>
      <c r="M48" s="5"/>
    </row>
    <row r="51" spans="6:6" s="1" customFormat="1" x14ac:dyDescent="0.2">
      <c r="F51" s="19"/>
    </row>
    <row r="52" spans="6:6" s="1" customFormat="1" x14ac:dyDescent="0.2">
      <c r="F52" s="19"/>
    </row>
  </sheetData>
  <mergeCells count="21">
    <mergeCell ref="A16:M16"/>
    <mergeCell ref="A1:M1"/>
    <mergeCell ref="A2:A3"/>
    <mergeCell ref="B2:B3"/>
    <mergeCell ref="C2:C3"/>
    <mergeCell ref="D2:D3"/>
    <mergeCell ref="E2:E3"/>
    <mergeCell ref="F2:F3"/>
    <mergeCell ref="G2:M2"/>
    <mergeCell ref="A4:M4"/>
    <mergeCell ref="A5:M5"/>
    <mergeCell ref="A7:D7"/>
    <mergeCell ref="A9:M9"/>
    <mergeCell ref="A14:D14"/>
    <mergeCell ref="E42:F42"/>
    <mergeCell ref="A33:D33"/>
    <mergeCell ref="A34:D34"/>
    <mergeCell ref="H34:M34"/>
    <mergeCell ref="A38:D38"/>
    <mergeCell ref="A39:M39"/>
    <mergeCell ref="A40:M4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Dec-2016</vt:lpstr>
      <vt:lpstr>Jan-2017</vt:lpstr>
      <vt:lpstr>Feb-2017</vt:lpstr>
      <vt:lpstr>Mar-2017</vt:lpstr>
      <vt:lpstr>Apr-2017</vt:lpstr>
      <vt:lpstr>Mai-2017</vt:lpstr>
      <vt:lpstr>Jun-2017</vt:lpstr>
      <vt:lpstr>Jul-2017</vt:lpstr>
      <vt:lpstr>Aug-2017</vt:lpstr>
      <vt:lpstr>Sep-2017</vt:lpstr>
      <vt:lpstr>Oct-2017</vt:lpstr>
      <vt:lpstr>NOV-2017</vt:lpstr>
    </vt:vector>
  </TitlesOfParts>
  <Company>BTB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gezered</dc:creator>
  <cp:lastModifiedBy>Māris Sīlītis</cp:lastModifiedBy>
  <cp:lastPrinted>2016-04-18T10:50:55Z</cp:lastPrinted>
  <dcterms:created xsi:type="dcterms:W3CDTF">2007-05-09T12:50:46Z</dcterms:created>
  <dcterms:modified xsi:type="dcterms:W3CDTF">2017-12-14T11:10:12Z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