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75" windowWidth="20730" windowHeight="11730" tabRatio="825" activeTab="3"/>
  </bookViews>
  <sheets>
    <sheet name="DEC-2014" sheetId="1" r:id="rId1"/>
    <sheet name="JAN-2015" sheetId="2" r:id="rId2"/>
    <sheet name="FEB-2015" sheetId="3" r:id="rId3"/>
    <sheet name="MAR-2015" sheetId="4" r:id="rId4"/>
  </sheets>
  <definedNames/>
  <calcPr fullCalcOnLoad="1"/>
</workbook>
</file>

<file path=xl/sharedStrings.xml><?xml version="1.0" encoding="utf-8"?>
<sst xmlns="http://schemas.openxmlformats.org/spreadsheetml/2006/main" count="339" uniqueCount="72">
  <si>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</si>
  <si>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</si>
  <si>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</si>
  <si>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</si>
  <si>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</si>
  <si>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</si>
  <si>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</si>
  <si>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</si>
  <si>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</si>
  <si>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</si>
  <si>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</si>
  <si>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</si>
  <si>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</si>
  <si>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</si>
  <si>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</si>
  <si>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</si>
  <si>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</si>
  <si>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</si>
  <si>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</si>
  <si>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</si>
  <si>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</si>
  <si>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</si>
  <si>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</si>
  <si>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</si>
  <si>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</si>
  <si>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</si>
  <si>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</si>
  <si>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</si>
  <si>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</si>
  <si>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</si>
  <si>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</si>
  <si>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</si>
  <si>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</si>
  <si>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</si>
  <si>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</si>
  <si>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</si>
  <si>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</si>
  <si>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</si>
  <si>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</si>
  <si>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</si>
  <si>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</si>
  <si>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</si>
  <si>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</si>
  <si>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</si>
  <si>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</si>
  <si>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</si>
  <si>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Vidējais nozares</t>
  </si>
  <si>
    <t>Kopš gada sākuma***</t>
  </si>
  <si>
    <t>10 Gadi **</t>
  </si>
  <si>
    <t>*** Ienesīgums izteikts abosūtā pieauguma vērtībā no gada sākuma, nevis gada procentu likmē</t>
  </si>
  <si>
    <t>Citadele plāns "Tvists"</t>
  </si>
  <si>
    <t xml:space="preserve">Citadele plāns "Rumba" </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</si>
  <si>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</si>
  <si>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</si>
  <si>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</si>
  <si>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Pārskats par privāto pensiju fondu (PENSIJU 3.LĪMENIS) pensiju plāniem  31.12.2014</t>
  </si>
  <si>
    <t>Aktīvu pieaugums 12M 2014</t>
  </si>
  <si>
    <t>Dalībnieku skaita pieaugums 12M 2014</t>
  </si>
  <si>
    <t>Pārskats par privāto pensiju fondu (PENSIJU 3.LĪMENIS) pensiju plāniem  31.01.2015</t>
  </si>
  <si>
    <t xml:space="preserve">CBL Sabalansētais </t>
  </si>
  <si>
    <t xml:space="preserve">CBL Aktīvais </t>
  </si>
  <si>
    <t>CBL Aktīvais USD</t>
  </si>
  <si>
    <t>Aktīvu pieaugums 1M 2015</t>
  </si>
  <si>
    <t>Dalībnieku skaita pieaugums 1M 2015</t>
  </si>
  <si>
    <t>-</t>
  </si>
  <si>
    <t>n/d</t>
  </si>
  <si>
    <t>Pārskats par privāto pensiju fondu (PENSIJU 3.LĪMENIS) pensiju plāniem  28.02.2015</t>
  </si>
  <si>
    <t>Aktīvu pieaugums 2M 2015</t>
  </si>
  <si>
    <t>Dalībnieku skaita pieaugums 2M 2015</t>
  </si>
  <si>
    <t>Pārskats par privāto pensiju fondu (PENSIJU 3.LĪMENIS) pensiju plāniem  31.03.2015</t>
  </si>
  <si>
    <t>Aktīvu pieaugums 3M 2015</t>
  </si>
  <si>
    <t>Dalībnieku skaita pieaugums 3M 2015</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</si>
</sst>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
  </numFmts>
  <fonts count="49">
    <font>
      <sz val="10"/>
      <name val="Arial"/>
      <family val="0"/>
    </font>
    <font>
      <sz val="11"/>
      <color indexed="8"/>
      <name val="Calibri"/>
      <family val="2"/>
    </font>
    <font>
      <b/>
      <sz val="9"/>
      <name val="Arial"/>
      <family val="2"/>
    </font>
    <font>
      <sz val="9"/>
      <name val="Arial"/>
      <family val="2"/>
    </font>
    <font>
      <sz val="10"/>
      <color indexed="17"/>
      <name val="Arial"/>
      <family val="2"/>
    </font>
    <font>
      <sz val="10"/>
      <color indexed="10"/>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11"/>
      <color indexed="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bottom/>
    </border>
    <border>
      <left style="thin"/>
      <right style="thin"/>
      <top/>
      <bottom style="medium"/>
    </border>
    <border>
      <left/>
      <right style="thin"/>
      <top/>
      <bottom/>
    </border>
    <border>
      <left style="thin"/>
      <right/>
      <top style="thin"/>
      <bottom/>
    </border>
    <border>
      <left style="medium"/>
      <right style="thin"/>
      <top/>
      <bottom style="thin"/>
    </border>
    <border>
      <left style="thin"/>
      <right style="thin"/>
      <top/>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style="medium"/>
      <bottom style="thin"/>
    </border>
    <border>
      <left/>
      <right/>
      <top/>
      <bottom style="thin"/>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88">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0" xfId="0" applyFont="1" applyAlignment="1">
      <alignment/>
    </xf>
    <xf numFmtId="0" fontId="5" fillId="0" borderId="0" xfId="0" applyFont="1" applyAlignment="1">
      <alignment/>
    </xf>
    <xf numFmtId="10" fontId="3" fillId="0" borderId="0" xfId="58" applyNumberFormat="1" applyFont="1" applyFill="1" applyBorder="1" applyAlignment="1">
      <alignment/>
    </xf>
    <xf numFmtId="10" fontId="3" fillId="0" borderId="0" xfId="0" applyNumberFormat="1" applyFont="1" applyBorder="1" applyAlignment="1">
      <alignment/>
    </xf>
    <xf numFmtId="10" fontId="3" fillId="0" borderId="0" xfId="0" applyNumberFormat="1" applyFont="1" applyFill="1" applyBorder="1" applyAlignment="1">
      <alignment/>
    </xf>
    <xf numFmtId="0" fontId="0" fillId="0" borderId="0" xfId="0" applyFont="1" applyAlignment="1">
      <alignment horizontal="center"/>
    </xf>
    <xf numFmtId="10" fontId="7" fillId="0" borderId="0" xfId="0" applyNumberFormat="1" applyFont="1" applyBorder="1" applyAlignment="1">
      <alignment/>
    </xf>
    <xf numFmtId="0" fontId="6" fillId="0" borderId="0" xfId="0" applyFont="1" applyAlignment="1">
      <alignment horizontal="center"/>
    </xf>
    <xf numFmtId="0" fontId="6" fillId="0" borderId="0" xfId="0" applyNumberFormat="1" applyFont="1" applyBorder="1" applyAlignment="1">
      <alignment horizontal="center" wrapText="1"/>
    </xf>
    <xf numFmtId="0" fontId="3" fillId="0" borderId="10" xfId="0" applyFont="1" applyFill="1" applyBorder="1" applyAlignment="1">
      <alignment horizontal="center" wrapText="1"/>
    </xf>
    <xf numFmtId="2" fontId="3" fillId="0" borderId="10" xfId="58" applyNumberFormat="1" applyFont="1" applyFill="1" applyBorder="1" applyAlignment="1">
      <alignment horizontal="right"/>
    </xf>
    <xf numFmtId="0" fontId="0" fillId="0" borderId="0" xfId="0" applyFont="1" applyFill="1" applyAlignment="1">
      <alignment/>
    </xf>
    <xf numFmtId="0" fontId="3" fillId="0" borderId="0" xfId="0" applyFont="1" applyFill="1" applyBorder="1" applyAlignment="1">
      <alignment horizontal="center" wrapText="1"/>
    </xf>
    <xf numFmtId="164" fontId="6" fillId="0" borderId="0" xfId="0" applyNumberFormat="1" applyFont="1" applyAlignment="1">
      <alignment horizontal="center"/>
    </xf>
    <xf numFmtId="164" fontId="7" fillId="0" borderId="0" xfId="0" applyNumberFormat="1" applyFont="1" applyBorder="1" applyAlignment="1">
      <alignment/>
    </xf>
    <xf numFmtId="164" fontId="0" fillId="0" borderId="0" xfId="0" applyNumberFormat="1" applyFont="1" applyBorder="1" applyAlignment="1">
      <alignment/>
    </xf>
    <xf numFmtId="164" fontId="0" fillId="0" borderId="0" xfId="0" applyNumberFormat="1" applyFont="1" applyAlignment="1">
      <alignment/>
    </xf>
    <xf numFmtId="0" fontId="8" fillId="0" borderId="0" xfId="0" applyFont="1" applyAlignment="1">
      <alignment/>
    </xf>
    <xf numFmtId="0" fontId="8" fillId="0" borderId="0" xfId="0" applyFont="1" applyFill="1" applyAlignment="1">
      <alignment/>
    </xf>
    <xf numFmtId="0" fontId="3" fillId="0" borderId="10" xfId="0" applyFont="1" applyBorder="1" applyAlignment="1">
      <alignment horizontal="center" wrapText="1"/>
    </xf>
    <xf numFmtId="14" fontId="3" fillId="0" borderId="10" xfId="0" applyNumberFormat="1" applyFont="1" applyFill="1" applyBorder="1" applyAlignment="1">
      <alignment horizontal="right" wrapText="1"/>
    </xf>
    <xf numFmtId="3" fontId="3" fillId="0" borderId="10" xfId="0" applyNumberFormat="1" applyFont="1" applyFill="1" applyBorder="1" applyAlignment="1">
      <alignment/>
    </xf>
    <xf numFmtId="14" fontId="3" fillId="0" borderId="10" xfId="0" applyNumberFormat="1" applyFont="1" applyFill="1" applyBorder="1" applyAlignment="1">
      <alignment horizontal="right"/>
    </xf>
    <xf numFmtId="3" fontId="3" fillId="0" borderId="10" xfId="0" applyNumberFormat="1" applyFont="1" applyFill="1" applyBorder="1" applyAlignment="1">
      <alignment horizontal="right"/>
    </xf>
    <xf numFmtId="0" fontId="3" fillId="0" borderId="11" xfId="0" applyFont="1" applyBorder="1" applyAlignment="1">
      <alignment horizontal="center" wrapText="1"/>
    </xf>
    <xf numFmtId="14" fontId="3" fillId="0" borderId="11" xfId="0" applyNumberFormat="1" applyFont="1" applyFill="1" applyBorder="1" applyAlignment="1">
      <alignment horizontal="right" wrapText="1"/>
    </xf>
    <xf numFmtId="14" fontId="3" fillId="0" borderId="10" xfId="0" applyNumberFormat="1" applyFont="1" applyFill="1" applyBorder="1" applyAlignment="1">
      <alignment/>
    </xf>
    <xf numFmtId="3" fontId="2" fillId="0" borderId="0" xfId="0" applyNumberFormat="1" applyFont="1" applyFill="1" applyBorder="1" applyAlignment="1">
      <alignment/>
    </xf>
    <xf numFmtId="0" fontId="8" fillId="0" borderId="0" xfId="0" applyFont="1" applyFill="1" applyBorder="1" applyAlignment="1">
      <alignment/>
    </xf>
    <xf numFmtId="0" fontId="2" fillId="33" borderId="10" xfId="0" applyFont="1" applyFill="1" applyBorder="1" applyAlignment="1">
      <alignment horizontal="right" wrapText="1"/>
    </xf>
    <xf numFmtId="0" fontId="2" fillId="33" borderId="10" xfId="0" applyFont="1" applyFill="1" applyBorder="1" applyAlignment="1">
      <alignment horizontal="center" wrapText="1"/>
    </xf>
    <xf numFmtId="14" fontId="2" fillId="33" borderId="10" xfId="0" applyNumberFormat="1" applyFont="1" applyFill="1" applyBorder="1" applyAlignment="1">
      <alignment horizontal="right" wrapText="1"/>
    </xf>
    <xf numFmtId="3" fontId="2" fillId="33" borderId="10" xfId="58" applyNumberFormat="1" applyFont="1" applyFill="1" applyBorder="1" applyAlignment="1">
      <alignment/>
    </xf>
    <xf numFmtId="3" fontId="2" fillId="33" borderId="10" xfId="0" applyNumberFormat="1" applyFont="1" applyFill="1" applyBorder="1" applyAlignment="1">
      <alignment/>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0" fontId="2" fillId="0" borderId="0" xfId="0" applyFont="1" applyFill="1" applyBorder="1" applyAlignment="1">
      <alignment horizontal="center" wrapText="1"/>
    </xf>
    <xf numFmtId="14"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34" borderId="10" xfId="0" applyFont="1" applyFill="1" applyBorder="1" applyAlignment="1">
      <alignment horizontal="left" wrapText="1"/>
    </xf>
    <xf numFmtId="0" fontId="2" fillId="34" borderId="10" xfId="0" applyFont="1" applyFill="1" applyBorder="1" applyAlignment="1">
      <alignment horizontal="center" wrapText="1"/>
    </xf>
    <xf numFmtId="14" fontId="2" fillId="34" borderId="10" xfId="0" applyNumberFormat="1" applyFont="1" applyFill="1" applyBorder="1" applyAlignment="1">
      <alignment horizontal="right" wrapText="1"/>
    </xf>
    <xf numFmtId="3" fontId="2" fillId="34" borderId="10" xfId="0" applyNumberFormat="1" applyFont="1" applyFill="1" applyBorder="1" applyAlignment="1">
      <alignment horizontal="right"/>
    </xf>
    <xf numFmtId="14" fontId="3" fillId="0" borderId="0" xfId="0" applyNumberFormat="1" applyFont="1" applyFill="1" applyBorder="1" applyAlignment="1">
      <alignment horizontal="right" wrapText="1"/>
    </xf>
    <xf numFmtId="0" fontId="2" fillId="0" borderId="0" xfId="0" applyFont="1" applyFill="1" applyBorder="1" applyAlignment="1">
      <alignment horizontal="left" wrapText="1"/>
    </xf>
    <xf numFmtId="164" fontId="2" fillId="0" borderId="0" xfId="0" applyNumberFormat="1" applyFont="1" applyFill="1" applyBorder="1" applyAlignment="1">
      <alignment/>
    </xf>
    <xf numFmtId="0" fontId="3" fillId="0" borderId="0" xfId="0" applyFont="1" applyBorder="1" applyAlignment="1">
      <alignment horizontal="center" wrapText="1"/>
    </xf>
    <xf numFmtId="164" fontId="3" fillId="0" borderId="0" xfId="0" applyNumberFormat="1" applyFont="1" applyBorder="1" applyAlignment="1">
      <alignment/>
    </xf>
    <xf numFmtId="3" fontId="3" fillId="0" borderId="0" xfId="0" applyNumberFormat="1" applyFont="1" applyBorder="1" applyAlignment="1">
      <alignment/>
    </xf>
    <xf numFmtId="0" fontId="2" fillId="33" borderId="10" xfId="0" applyFont="1" applyFill="1" applyBorder="1" applyAlignment="1">
      <alignment horizontal="left" wrapText="1"/>
    </xf>
    <xf numFmtId="0" fontId="2" fillId="33" borderId="10" xfId="0" applyFont="1" applyFill="1" applyBorder="1" applyAlignment="1">
      <alignment/>
    </xf>
    <xf numFmtId="3" fontId="2" fillId="35" borderId="10" xfId="0" applyNumberFormat="1" applyFont="1" applyFill="1" applyBorder="1" applyAlignment="1">
      <alignment/>
    </xf>
    <xf numFmtId="0" fontId="2" fillId="36" borderId="12" xfId="0" applyFont="1" applyFill="1" applyBorder="1" applyAlignment="1">
      <alignment horizontal="center" wrapText="1"/>
    </xf>
    <xf numFmtId="0" fontId="14" fillId="0" borderId="13" xfId="0" applyFont="1" applyFill="1" applyBorder="1" applyAlignment="1">
      <alignment horizontal="left" wrapText="1"/>
    </xf>
    <xf numFmtId="0" fontId="3" fillId="0" borderId="13" xfId="0" applyFont="1" applyFill="1" applyBorder="1" applyAlignment="1">
      <alignment horizontal="left" wrapText="1"/>
    </xf>
    <xf numFmtId="0" fontId="2" fillId="0" borderId="13" xfId="0" applyFont="1" applyFill="1" applyBorder="1" applyAlignment="1">
      <alignment horizontal="left" wrapText="1"/>
    </xf>
    <xf numFmtId="0" fontId="15" fillId="0" borderId="10" xfId="0" applyFont="1" applyFill="1" applyBorder="1" applyAlignment="1">
      <alignment wrapText="1"/>
    </xf>
    <xf numFmtId="0" fontId="15" fillId="0" borderId="11" xfId="0" applyFont="1" applyBorder="1" applyAlignment="1">
      <alignment wrapText="1"/>
    </xf>
    <xf numFmtId="0" fontId="15" fillId="0" borderId="10" xfId="0" applyFont="1" applyBorder="1" applyAlignment="1">
      <alignment horizontal="left" wrapText="1"/>
    </xf>
    <xf numFmtId="0" fontId="15" fillId="0" borderId="10" xfId="0" applyFont="1" applyFill="1" applyBorder="1" applyAlignment="1">
      <alignment horizontal="left" wrapText="1"/>
    </xf>
    <xf numFmtId="0" fontId="15" fillId="0" borderId="14" xfId="0" applyFont="1" applyFill="1" applyBorder="1" applyAlignment="1">
      <alignment horizontal="left" wrapText="1"/>
    </xf>
    <xf numFmtId="164" fontId="2" fillId="34" borderId="10" xfId="0" applyNumberFormat="1" applyFont="1" applyFill="1" applyBorder="1" applyAlignment="1">
      <alignment horizontal="right"/>
    </xf>
    <xf numFmtId="3" fontId="3" fillId="0" borderId="10" xfId="0" applyNumberFormat="1" applyFont="1" applyFill="1" applyBorder="1" applyAlignment="1">
      <alignment/>
    </xf>
    <xf numFmtId="3" fontId="3" fillId="0" borderId="0" xfId="0" applyNumberFormat="1" applyFont="1" applyBorder="1" applyAlignment="1">
      <alignment/>
    </xf>
    <xf numFmtId="3" fontId="3" fillId="0" borderId="0" xfId="0" applyNumberFormat="1" applyFont="1" applyAlignment="1">
      <alignment/>
    </xf>
    <xf numFmtId="164" fontId="2" fillId="33" borderId="10" xfId="58" applyNumberFormat="1" applyFont="1" applyFill="1" applyBorder="1" applyAlignment="1">
      <alignment/>
    </xf>
    <xf numFmtId="164" fontId="2" fillId="33" borderId="10" xfId="0" applyNumberFormat="1" applyFont="1" applyFill="1" applyBorder="1" applyAlignment="1">
      <alignment/>
    </xf>
    <xf numFmtId="164" fontId="2" fillId="0" borderId="0" xfId="0" applyNumberFormat="1" applyFont="1" applyFill="1" applyBorder="1" applyAlignment="1">
      <alignment/>
    </xf>
    <xf numFmtId="164" fontId="2" fillId="35" borderId="10" xfId="0" applyNumberFormat="1" applyFont="1" applyFill="1" applyBorder="1" applyAlignment="1">
      <alignment/>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4" fontId="3" fillId="0" borderId="10" xfId="0" applyNumberFormat="1" applyFont="1" applyFill="1" applyBorder="1" applyAlignment="1">
      <alignment/>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 fontId="3" fillId="0" borderId="10" xfId="58" applyNumberFormat="1" applyFont="1" applyFill="1" applyBorder="1" applyAlignment="1">
      <alignment horizontal="right"/>
    </xf>
    <xf numFmtId="4" fontId="2" fillId="37" borderId="0" xfId="0" applyNumberFormat="1" applyFont="1" applyFill="1" applyBorder="1" applyAlignment="1">
      <alignment horizontal="right" wrapText="1"/>
    </xf>
    <xf numFmtId="4" fontId="2" fillId="38" borderId="0" xfId="58" applyNumberFormat="1" applyFont="1" applyFill="1" applyBorder="1" applyAlignment="1">
      <alignment horizontal="right"/>
    </xf>
    <xf numFmtId="4" fontId="3" fillId="0" borderId="0" xfId="58" applyNumberFormat="1" applyFont="1" applyFill="1" applyBorder="1" applyAlignment="1">
      <alignment horizontal="right"/>
    </xf>
    <xf numFmtId="4" fontId="3" fillId="0" borderId="15" xfId="58" applyNumberFormat="1" applyFont="1" applyFill="1" applyBorder="1" applyAlignment="1">
      <alignment horizontal="right"/>
    </xf>
    <xf numFmtId="4" fontId="2" fillId="0" borderId="0" xfId="0" applyNumberFormat="1" applyFont="1" applyFill="1" applyBorder="1" applyAlignment="1">
      <alignment/>
    </xf>
    <xf numFmtId="4" fontId="3" fillId="0" borderId="0" xfId="0" applyNumberFormat="1" applyFont="1" applyFill="1" applyBorder="1" applyAlignment="1">
      <alignment horizontal="right"/>
    </xf>
    <xf numFmtId="4" fontId="3" fillId="0" borderId="15" xfId="0" applyNumberFormat="1" applyFont="1" applyFill="1" applyBorder="1" applyAlignment="1">
      <alignment horizontal="right"/>
    </xf>
    <xf numFmtId="4" fontId="2" fillId="37" borderId="10" xfId="58" applyNumberFormat="1" applyFont="1" applyFill="1" applyBorder="1" applyAlignment="1">
      <alignment horizontal="right"/>
    </xf>
    <xf numFmtId="4" fontId="2" fillId="0" borderId="15" xfId="0" applyNumberFormat="1" applyFont="1" applyFill="1" applyBorder="1" applyAlignment="1">
      <alignment/>
    </xf>
    <xf numFmtId="4" fontId="3" fillId="0" borderId="0" xfId="0" applyNumberFormat="1" applyFont="1" applyBorder="1" applyAlignment="1">
      <alignment/>
    </xf>
    <xf numFmtId="4" fontId="2" fillId="39" borderId="0" xfId="0" applyNumberFormat="1" applyFont="1" applyFill="1" applyBorder="1" applyAlignment="1">
      <alignment horizontal="right"/>
    </xf>
    <xf numFmtId="4" fontId="6" fillId="34" borderId="0" xfId="0" applyNumberFormat="1" applyFont="1" applyFill="1" applyAlignment="1">
      <alignment horizontal="right"/>
    </xf>
    <xf numFmtId="0" fontId="3" fillId="0" borderId="10" xfId="0" applyFont="1" applyFill="1" applyBorder="1" applyAlignment="1">
      <alignment horizontal="center"/>
    </xf>
    <xf numFmtId="0" fontId="8" fillId="0" borderId="0" xfId="0" applyFont="1" applyAlignment="1">
      <alignment horizontal="center"/>
    </xf>
    <xf numFmtId="164" fontId="8" fillId="0" borderId="0" xfId="0" applyNumberFormat="1" applyFont="1" applyAlignment="1">
      <alignment/>
    </xf>
    <xf numFmtId="10" fontId="2" fillId="0" borderId="0" xfId="58" applyNumberFormat="1" applyFont="1" applyAlignment="1">
      <alignment/>
    </xf>
    <xf numFmtId="3" fontId="8" fillId="0" borderId="0" xfId="0" applyNumberFormat="1" applyFont="1" applyAlignment="1">
      <alignment/>
    </xf>
    <xf numFmtId="4" fontId="3" fillId="0" borderId="10" xfId="58" applyNumberFormat="1" applyFont="1" applyFill="1" applyBorder="1" applyAlignment="1">
      <alignment/>
    </xf>
    <xf numFmtId="3" fontId="3" fillId="0" borderId="16" xfId="0" applyNumberFormat="1" applyFont="1" applyFill="1" applyBorder="1" applyAlignment="1">
      <alignment/>
    </xf>
    <xf numFmtId="3" fontId="3" fillId="0" borderId="12" xfId="0" applyNumberFormat="1" applyFont="1" applyFill="1" applyBorder="1" applyAlignment="1">
      <alignment/>
    </xf>
    <xf numFmtId="164" fontId="3" fillId="0" borderId="10" xfId="0" applyNumberFormat="1" applyFont="1" applyFill="1" applyBorder="1" applyAlignment="1">
      <alignment/>
    </xf>
    <xf numFmtId="164" fontId="3" fillId="0" borderId="10" xfId="0" applyNumberFormat="1" applyFont="1" applyFill="1" applyBorder="1" applyAlignment="1">
      <alignment horizontal="right"/>
    </xf>
    <xf numFmtId="164" fontId="3" fillId="0" borderId="10" xfId="0" applyNumberFormat="1" applyFont="1" applyFill="1" applyBorder="1" applyAlignment="1">
      <alignment/>
    </xf>
    <xf numFmtId="164" fontId="3" fillId="0" borderId="11" xfId="0" applyNumberFormat="1" applyFont="1" applyFill="1" applyBorder="1" applyAlignment="1">
      <alignment/>
    </xf>
    <xf numFmtId="2" fontId="3" fillId="0" borderId="10" xfId="34" applyNumberFormat="1" applyFont="1" applyFill="1" applyBorder="1" applyAlignment="1">
      <alignment horizontal="right"/>
    </xf>
    <xf numFmtId="4" fontId="3" fillId="0" borderId="10" xfId="34" applyNumberFormat="1" applyFont="1" applyFill="1" applyBorder="1" applyAlignment="1">
      <alignment/>
    </xf>
    <xf numFmtId="164" fontId="3" fillId="0" borderId="10" xfId="0" applyNumberFormat="1" applyFont="1" applyFill="1" applyBorder="1" applyAlignment="1">
      <alignment horizontal="right" wrapText="1"/>
    </xf>
    <xf numFmtId="3" fontId="3" fillId="0" borderId="10"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4" fontId="2" fillId="0" borderId="10" xfId="0" applyNumberFormat="1" applyFont="1" applyFill="1" applyBorder="1" applyAlignment="1">
      <alignment horizontal="right"/>
    </xf>
    <xf numFmtId="0" fontId="3" fillId="0" borderId="10" xfId="0" applyFont="1" applyBorder="1" applyAlignment="1">
      <alignment/>
    </xf>
    <xf numFmtId="4" fontId="2" fillId="37" borderId="15" xfId="0" applyNumberFormat="1" applyFont="1" applyFill="1" applyBorder="1" applyAlignment="1">
      <alignment horizontal="right" wrapText="1"/>
    </xf>
    <xf numFmtId="0" fontId="8" fillId="0" borderId="15" xfId="0" applyFont="1" applyFill="1" applyBorder="1" applyAlignment="1">
      <alignment/>
    </xf>
    <xf numFmtId="4" fontId="2" fillId="38" borderId="15" xfId="58" applyNumberFormat="1" applyFont="1" applyFill="1" applyBorder="1" applyAlignment="1">
      <alignment horizontal="right"/>
    </xf>
    <xf numFmtId="4" fontId="0" fillId="0" borderId="0" xfId="0" applyNumberFormat="1" applyFont="1" applyBorder="1" applyAlignment="1">
      <alignment/>
    </xf>
    <xf numFmtId="4" fontId="0" fillId="0" borderId="15" xfId="0" applyNumberFormat="1" applyFont="1" applyBorder="1" applyAlignment="1">
      <alignment/>
    </xf>
    <xf numFmtId="164" fontId="9" fillId="40" borderId="17" xfId="0" applyNumberFormat="1" applyFont="1" applyFill="1" applyBorder="1" applyAlignment="1">
      <alignment horizontal="right" wrapText="1"/>
    </xf>
    <xf numFmtId="3" fontId="9" fillId="40" borderId="18" xfId="0" applyNumberFormat="1" applyFont="1" applyFill="1" applyBorder="1" applyAlignment="1">
      <alignment horizontal="right" wrapText="1"/>
    </xf>
    <xf numFmtId="4" fontId="9" fillId="40" borderId="18" xfId="0" applyNumberFormat="1" applyFont="1" applyFill="1" applyBorder="1" applyAlignment="1">
      <alignment horizontal="right" wrapText="1"/>
    </xf>
    <xf numFmtId="4" fontId="10" fillId="40" borderId="18" xfId="0" applyNumberFormat="1" applyFont="1" applyFill="1" applyBorder="1" applyAlignment="1">
      <alignment horizontal="center" vertical="center" wrapText="1"/>
    </xf>
    <xf numFmtId="3" fontId="2" fillId="0" borderId="0" xfId="0" applyNumberFormat="1" applyFont="1" applyAlignment="1">
      <alignment horizontal="right"/>
    </xf>
    <xf numFmtId="2" fontId="3" fillId="0" borderId="10" xfId="0" applyNumberFormat="1" applyFont="1" applyBorder="1" applyAlignment="1">
      <alignment/>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7" borderId="12" xfId="0" applyNumberFormat="1" applyFont="1" applyFill="1" applyBorder="1" applyAlignment="1">
      <alignment horizontal="right" wrapText="1"/>
    </xf>
    <xf numFmtId="4" fontId="2" fillId="37" borderId="19" xfId="0" applyNumberFormat="1" applyFont="1" applyFill="1" applyBorder="1" applyAlignment="1">
      <alignment horizontal="right" wrapText="1"/>
    </xf>
    <xf numFmtId="4" fontId="2" fillId="37" borderId="20" xfId="0" applyNumberFormat="1" applyFont="1" applyFill="1" applyBorder="1" applyAlignment="1">
      <alignment horizontal="right" wrapText="1"/>
    </xf>
    <xf numFmtId="4" fontId="2" fillId="38" borderId="12" xfId="58" applyNumberFormat="1" applyFont="1" applyFill="1" applyBorder="1" applyAlignment="1">
      <alignment horizontal="right"/>
    </xf>
    <xf numFmtId="4" fontId="2" fillId="38" borderId="19" xfId="58" applyNumberFormat="1" applyFont="1" applyFill="1" applyBorder="1" applyAlignment="1">
      <alignment horizontal="right"/>
    </xf>
    <xf numFmtId="4" fontId="2" fillId="38" borderId="20" xfId="58" applyNumberFormat="1" applyFont="1" applyFill="1" applyBorder="1" applyAlignment="1">
      <alignment horizontal="right"/>
    </xf>
    <xf numFmtId="165" fontId="3" fillId="0" borderId="10"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4" fontId="3" fillId="0" borderId="10" xfId="0" applyNumberFormat="1" applyFont="1" applyBorder="1" applyAlignment="1">
      <alignment horizontal="righ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164" fontId="3" fillId="0" borderId="10" xfId="0" applyNumberFormat="1" applyFont="1" applyBorder="1" applyAlignment="1">
      <alignment/>
    </xf>
    <xf numFmtId="3" fontId="3" fillId="0" borderId="12" xfId="0" applyNumberFormat="1" applyFont="1" applyBorder="1" applyAlignment="1">
      <alignment/>
    </xf>
    <xf numFmtId="2" fontId="3" fillId="0" borderId="10" xfId="58" applyNumberFormat="1" applyFont="1" applyBorder="1" applyAlignment="1">
      <alignment horizontal="right"/>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4" fontId="3" fillId="41" borderId="10" xfId="0" applyNumberFormat="1" applyFont="1" applyFill="1" applyBorder="1" applyAlignment="1">
      <alignment/>
    </xf>
    <xf numFmtId="0" fontId="13" fillId="40" borderId="10" xfId="0" applyFont="1" applyFill="1" applyBorder="1" applyAlignment="1">
      <alignment horizontal="center"/>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1" fillId="0" borderId="16" xfId="0" applyNumberFormat="1" applyFont="1" applyBorder="1" applyAlignment="1">
      <alignment horizontal="left" wrapText="1"/>
    </xf>
    <xf numFmtId="0" fontId="11" fillId="0" borderId="21" xfId="0" applyNumberFormat="1" applyFont="1" applyBorder="1" applyAlignment="1">
      <alignment horizontal="left" wrapText="1"/>
    </xf>
    <xf numFmtId="0" fontId="12" fillId="0" borderId="22" xfId="0" applyFont="1" applyBorder="1" applyAlignment="1">
      <alignment horizontal="left" wrapText="1"/>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3" fontId="2" fillId="0" borderId="0" xfId="0" applyNumberFormat="1" applyFont="1" applyBorder="1" applyAlignment="1">
      <alignment horizontal="right" wrapText="1"/>
    </xf>
    <xf numFmtId="0" fontId="0" fillId="0" borderId="0" xfId="0" applyBorder="1" applyAlignment="1">
      <alignment horizontal="right"/>
    </xf>
    <xf numFmtId="0" fontId="2" fillId="35" borderId="12" xfId="0" applyFont="1" applyFill="1" applyBorder="1" applyAlignment="1">
      <alignment horizontal="center" vertical="center" wrapText="1"/>
    </xf>
    <xf numFmtId="0" fontId="0" fillId="35" borderId="19" xfId="0" applyFill="1" applyBorder="1" applyAlignment="1">
      <alignment horizontal="center" vertical="center" wrapText="1"/>
    </xf>
    <xf numFmtId="0" fontId="0" fillId="35" borderId="20" xfId="0" applyFill="1" applyBorder="1" applyAlignment="1">
      <alignment horizontal="center" vertical="center" wrapText="1"/>
    </xf>
    <xf numFmtId="0" fontId="2" fillId="34" borderId="10" xfId="0" applyFont="1" applyFill="1" applyBorder="1" applyAlignment="1">
      <alignment horizontal="center" vertical="center"/>
    </xf>
    <xf numFmtId="0" fontId="2" fillId="33" borderId="10" xfId="0" applyFont="1" applyFill="1" applyBorder="1" applyAlignment="1">
      <alignment horizontal="center"/>
    </xf>
    <xf numFmtId="0" fontId="2" fillId="35" borderId="10" xfId="0" applyFont="1" applyFill="1" applyBorder="1" applyAlignment="1">
      <alignment horizontal="left" wrapText="1"/>
    </xf>
    <xf numFmtId="4" fontId="2" fillId="35" borderId="12" xfId="0" applyNumberFormat="1" applyFont="1" applyFill="1" applyBorder="1" applyAlignment="1">
      <alignment/>
    </xf>
    <xf numFmtId="4" fontId="2" fillId="35" borderId="19" xfId="0" applyNumberFormat="1" applyFont="1" applyFill="1" applyBorder="1" applyAlignment="1">
      <alignment/>
    </xf>
    <xf numFmtId="4" fontId="2" fillId="35" borderId="20" xfId="0" applyNumberFormat="1" applyFont="1" applyFill="1" applyBorder="1" applyAlignment="1">
      <alignment/>
    </xf>
    <xf numFmtId="0" fontId="9" fillId="40" borderId="23" xfId="0" applyFont="1" applyFill="1" applyBorder="1" applyAlignment="1">
      <alignment horizontal="left" wrapText="1"/>
    </xf>
    <xf numFmtId="0" fontId="9" fillId="40" borderId="24" xfId="0" applyFont="1" applyFill="1" applyBorder="1" applyAlignment="1">
      <alignment horizontal="left" wrapText="1"/>
    </xf>
    <xf numFmtId="0" fontId="9" fillId="40" borderId="25"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pane ySplit="3" topLeftCell="A16" activePane="bottomLeft" state="frozen"/>
      <selection pane="topLeft" activeCell="A1" sqref="A1"/>
      <selection pane="bottomLeft" activeCell="O37" sqref="O37"/>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158" t="s">
        <v>55</v>
      </c>
      <c r="B1" s="158"/>
      <c r="C1" s="158"/>
      <c r="D1" s="158"/>
      <c r="E1" s="158"/>
      <c r="F1" s="158"/>
      <c r="G1" s="158"/>
      <c r="H1" s="158"/>
      <c r="I1" s="158"/>
      <c r="J1" s="158"/>
      <c r="K1" s="158"/>
      <c r="L1" s="158"/>
      <c r="M1" s="158"/>
    </row>
    <row r="2" spans="1:13" ht="24" customHeight="1">
      <c r="A2" s="159" t="s">
        <v>0</v>
      </c>
      <c r="B2" s="160" t="s">
        <v>10</v>
      </c>
      <c r="C2" s="161" t="s">
        <v>16</v>
      </c>
      <c r="D2" s="162" t="s">
        <v>35</v>
      </c>
      <c r="E2" s="163" t="s">
        <v>52</v>
      </c>
      <c r="F2" s="164" t="s">
        <v>1</v>
      </c>
      <c r="G2" s="165" t="s">
        <v>2</v>
      </c>
      <c r="H2" s="166"/>
      <c r="I2" s="166"/>
      <c r="J2" s="166"/>
      <c r="K2" s="166"/>
      <c r="L2" s="166"/>
      <c r="M2" s="167"/>
    </row>
    <row r="3" spans="1:13" ht="42.75" customHeight="1">
      <c r="A3" s="159"/>
      <c r="B3" s="160"/>
      <c r="C3" s="161"/>
      <c r="D3" s="162"/>
      <c r="E3" s="163"/>
      <c r="F3" s="164"/>
      <c r="G3" s="74" t="s">
        <v>47</v>
      </c>
      <c r="H3" s="125" t="s">
        <v>3</v>
      </c>
      <c r="I3" s="125" t="s">
        <v>4</v>
      </c>
      <c r="J3" s="125" t="s">
        <v>5</v>
      </c>
      <c r="K3" s="125" t="s">
        <v>6</v>
      </c>
      <c r="L3" s="73" t="s">
        <v>48</v>
      </c>
      <c r="M3" s="126" t="s">
        <v>7</v>
      </c>
    </row>
    <row r="4" spans="1:13" ht="26.25" customHeight="1">
      <c r="A4" s="176" t="s">
        <v>44</v>
      </c>
      <c r="B4" s="177"/>
      <c r="C4" s="177"/>
      <c r="D4" s="177"/>
      <c r="E4" s="177"/>
      <c r="F4" s="177"/>
      <c r="G4" s="177"/>
      <c r="H4" s="177"/>
      <c r="I4" s="177"/>
      <c r="J4" s="177"/>
      <c r="K4" s="177"/>
      <c r="L4" s="177"/>
      <c r="M4" s="178"/>
    </row>
    <row r="5" spans="1:13" ht="23.25" customHeight="1">
      <c r="A5" s="179" t="s">
        <v>39</v>
      </c>
      <c r="B5" s="179"/>
      <c r="C5" s="179"/>
      <c r="D5" s="179"/>
      <c r="E5" s="179"/>
      <c r="F5" s="179"/>
      <c r="G5" s="179"/>
      <c r="H5" s="179"/>
      <c r="I5" s="179"/>
      <c r="J5" s="179"/>
      <c r="K5" s="179"/>
      <c r="L5" s="179"/>
      <c r="M5" s="179"/>
    </row>
    <row r="6" spans="1:13" s="14" customFormat="1" ht="12.75">
      <c r="A6" s="60" t="s">
        <v>25</v>
      </c>
      <c r="B6" s="12" t="s">
        <v>8</v>
      </c>
      <c r="C6" s="12" t="s">
        <v>24</v>
      </c>
      <c r="D6" s="23">
        <v>36433</v>
      </c>
      <c r="E6" s="99">
        <v>23.429381960000004</v>
      </c>
      <c r="F6" s="66">
        <v>27740</v>
      </c>
      <c r="G6" s="75">
        <v>3.6387717281645395</v>
      </c>
      <c r="H6" s="96">
        <v>3.638771728164536</v>
      </c>
      <c r="I6" s="96">
        <v>3.5535386402267166</v>
      </c>
      <c r="J6" s="96">
        <v>5.308236751611983</v>
      </c>
      <c r="K6" s="96">
        <v>5.042899238710397</v>
      </c>
      <c r="L6" s="96">
        <v>3.5417188901431196</v>
      </c>
      <c r="M6" s="96">
        <v>5.635748451716038</v>
      </c>
    </row>
    <row r="7" spans="1:13" s="2" customFormat="1" ht="12.75" customHeight="1">
      <c r="A7" s="60" t="s">
        <v>32</v>
      </c>
      <c r="B7" s="12" t="s">
        <v>8</v>
      </c>
      <c r="C7" s="12" t="s">
        <v>19</v>
      </c>
      <c r="D7" s="25">
        <v>40834</v>
      </c>
      <c r="E7" s="100">
        <v>5.336</v>
      </c>
      <c r="F7" s="26">
        <v>4168</v>
      </c>
      <c r="G7" s="76">
        <v>6.37</v>
      </c>
      <c r="H7" s="76">
        <v>6.35</v>
      </c>
      <c r="I7" s="76">
        <v>3.06</v>
      </c>
      <c r="J7" s="76">
        <v>4.88</v>
      </c>
      <c r="K7" s="76"/>
      <c r="L7" s="76"/>
      <c r="M7" s="78">
        <v>4.51</v>
      </c>
    </row>
    <row r="8" spans="1:13" s="2" customFormat="1" ht="12.75" customHeight="1">
      <c r="A8" s="60" t="s">
        <v>36</v>
      </c>
      <c r="B8" s="12" t="s">
        <v>8</v>
      </c>
      <c r="C8" s="12" t="s">
        <v>19</v>
      </c>
      <c r="D8" s="25">
        <v>36738</v>
      </c>
      <c r="E8" s="100">
        <v>70.912757</v>
      </c>
      <c r="F8" s="26">
        <v>43111</v>
      </c>
      <c r="G8" s="120">
        <v>5.33</v>
      </c>
      <c r="H8" s="109">
        <v>5.33</v>
      </c>
      <c r="I8" s="109">
        <v>3.18</v>
      </c>
      <c r="J8" s="109">
        <v>5.2</v>
      </c>
      <c r="K8" s="109">
        <v>3.9</v>
      </c>
      <c r="L8" s="109">
        <v>4.39</v>
      </c>
      <c r="M8" s="120">
        <v>4.95</v>
      </c>
    </row>
    <row r="9" spans="1:13" ht="12.75" customHeight="1">
      <c r="A9" s="61" t="s">
        <v>11</v>
      </c>
      <c r="B9" s="27" t="s">
        <v>8</v>
      </c>
      <c r="C9" s="27" t="s">
        <v>19</v>
      </c>
      <c r="D9" s="28">
        <v>37816</v>
      </c>
      <c r="E9" s="102">
        <v>23.2997421824902</v>
      </c>
      <c r="F9" s="97">
        <v>26680</v>
      </c>
      <c r="G9" s="77">
        <v>6.774662066609305</v>
      </c>
      <c r="H9" s="78">
        <v>6.774662066609305</v>
      </c>
      <c r="I9" s="78">
        <v>4.368559108179038</v>
      </c>
      <c r="J9" s="78">
        <v>6.009422009127108</v>
      </c>
      <c r="K9" s="78">
        <v>4.995673375737053</v>
      </c>
      <c r="L9" s="78">
        <v>2.9275493500831695</v>
      </c>
      <c r="M9" s="78">
        <v>3.115876079064117</v>
      </c>
    </row>
    <row r="10" spans="1:13" s="20" customFormat="1" ht="23.25" customHeight="1">
      <c r="A10" s="43" t="s">
        <v>41</v>
      </c>
      <c r="B10" s="44" t="s">
        <v>8</v>
      </c>
      <c r="C10" s="44"/>
      <c r="D10" s="45"/>
      <c r="E10" s="65">
        <f>SUM(E6:E9)</f>
        <v>122.97788114249022</v>
      </c>
      <c r="F10" s="46">
        <f>SUM(F6:F9)</f>
        <v>101699</v>
      </c>
      <c r="G10" s="79">
        <f>($E$6*G6+$E$7*G7+$E$8*G8+$E$9*G9+$E$34*G34)/($E$10+$E$34)</f>
        <v>4.910979619772838</v>
      </c>
      <c r="H10" s="79">
        <f>($E$6*H6+$E$7*H7+$E$8*H8+$E$9*H9+$E$34*H34)/($E$10+$E$34)</f>
        <v>4.9103943616136</v>
      </c>
      <c r="I10" s="79">
        <f>($E$6*I6+$E$7*I7+$E$8*I8+$E$9*I9+$E$34*I34)/($E$10+$E$34)</f>
        <v>3.434959119545256</v>
      </c>
      <c r="J10" s="79">
        <f>($E$6*J6+$E$8*J8+$E$9*J9+$E$34*J34+E7*J7)/($E$6+$E$8+$E$9+$E$34+E7)</f>
        <v>5.3177360105673825</v>
      </c>
      <c r="K10" s="79">
        <f>($E$6*K6+$E$8*K8+$E$9*K9+$E$34*K34)/($E$6+$E$8+$E$9+$E$34)</f>
        <v>4.403444248179835</v>
      </c>
      <c r="L10" s="79">
        <f>($E$6*L6+$E$8*L8+$E$9*L9+$E$34*L34)/($E$6+$E$8+$E$9+$E$34)</f>
        <v>4.192546911215973</v>
      </c>
      <c r="M10" s="110">
        <f>($E$6*M6+$E$7*M7+$E$8*M8+$E$9*M9+$E$34*M34)/($E$10+$E$34)</f>
        <v>5.575530292596875</v>
      </c>
    </row>
    <row r="11" spans="1:13" s="21" customFormat="1" ht="12" customHeight="1">
      <c r="A11" s="57"/>
      <c r="B11" s="39"/>
      <c r="C11" s="39"/>
      <c r="D11" s="40"/>
      <c r="E11" s="41"/>
      <c r="F11" s="42"/>
      <c r="G11" s="31"/>
      <c r="H11" s="31"/>
      <c r="I11" s="31"/>
      <c r="J11" s="31"/>
      <c r="K11" s="31"/>
      <c r="L11" s="31"/>
      <c r="M11" s="111"/>
    </row>
    <row r="12" spans="1:13" ht="21" customHeight="1">
      <c r="A12" s="180" t="s">
        <v>40</v>
      </c>
      <c r="B12" s="180"/>
      <c r="C12" s="180"/>
      <c r="D12" s="180"/>
      <c r="E12" s="180"/>
      <c r="F12" s="180"/>
      <c r="G12" s="180"/>
      <c r="H12" s="180"/>
      <c r="I12" s="180"/>
      <c r="J12" s="180"/>
      <c r="K12" s="180"/>
      <c r="L12" s="180"/>
      <c r="M12" s="180"/>
    </row>
    <row r="13" spans="1:13" ht="12.75">
      <c r="A13" s="63" t="s">
        <v>26</v>
      </c>
      <c r="B13" s="12" t="s">
        <v>8</v>
      </c>
      <c r="C13" s="12" t="s">
        <v>17</v>
      </c>
      <c r="D13" s="23">
        <v>36606</v>
      </c>
      <c r="E13" s="99">
        <v>7.73273442</v>
      </c>
      <c r="F13" s="66">
        <v>20484</v>
      </c>
      <c r="G13" s="75">
        <v>3.5226225859461717</v>
      </c>
      <c r="H13" s="96">
        <v>3.522622585946178</v>
      </c>
      <c r="I13" s="96">
        <v>4.081602175253907</v>
      </c>
      <c r="J13" s="96">
        <v>6.522551605896654</v>
      </c>
      <c r="K13" s="96">
        <v>5.1806294890904825</v>
      </c>
      <c r="L13" s="96">
        <v>3.3806768219988514</v>
      </c>
      <c r="M13" s="96">
        <v>5.440118995911947</v>
      </c>
    </row>
    <row r="14" spans="1:13" ht="12.75" customHeight="1">
      <c r="A14" s="63" t="s">
        <v>45</v>
      </c>
      <c r="B14" s="12" t="s">
        <v>8</v>
      </c>
      <c r="C14" s="12" t="s">
        <v>17</v>
      </c>
      <c r="D14" s="23">
        <v>39367</v>
      </c>
      <c r="E14" s="101">
        <v>4.540368729999999</v>
      </c>
      <c r="F14" s="24">
        <v>3775</v>
      </c>
      <c r="G14" s="77">
        <v>2.509043058686689</v>
      </c>
      <c r="H14" s="78">
        <v>2.5090430586866885</v>
      </c>
      <c r="I14" s="78">
        <v>2.7855444401453378</v>
      </c>
      <c r="J14" s="78">
        <v>4.838752723896089</v>
      </c>
      <c r="K14" s="78">
        <v>4.079312087765086</v>
      </c>
      <c r="L14" s="78"/>
      <c r="M14" s="96">
        <v>3.056816271359719</v>
      </c>
    </row>
    <row r="15" spans="1:13" ht="12.75">
      <c r="A15" s="63" t="s">
        <v>28</v>
      </c>
      <c r="B15" s="12" t="s">
        <v>8</v>
      </c>
      <c r="C15" s="12" t="s">
        <v>18</v>
      </c>
      <c r="D15" s="23">
        <v>36091</v>
      </c>
      <c r="E15" s="100">
        <v>0.497858809999999</v>
      </c>
      <c r="F15" s="26">
        <v>532</v>
      </c>
      <c r="G15" s="76">
        <v>6.943777260637218</v>
      </c>
      <c r="H15" s="76">
        <v>6.943777260637218</v>
      </c>
      <c r="I15" s="76">
        <v>5.207678563494911</v>
      </c>
      <c r="J15" s="76">
        <v>5.9373228236169195</v>
      </c>
      <c r="K15" s="76">
        <v>4.595205837706073</v>
      </c>
      <c r="L15" s="76"/>
      <c r="M15" s="76">
        <v>5.169387523768165</v>
      </c>
    </row>
    <row r="16" spans="1:13" ht="13.5" customHeight="1">
      <c r="A16" s="63" t="s">
        <v>15</v>
      </c>
      <c r="B16" s="12" t="s">
        <v>8</v>
      </c>
      <c r="C16" s="12" t="s">
        <v>22</v>
      </c>
      <c r="D16" s="23">
        <v>0.04106382919626</v>
      </c>
      <c r="E16" s="100">
        <v>0.0624119400000002</v>
      </c>
      <c r="F16" s="26">
        <v>104</v>
      </c>
      <c r="G16" s="76">
        <v>4.363609983385097</v>
      </c>
      <c r="H16" s="76">
        <v>4.363609983385097</v>
      </c>
      <c r="I16" s="76">
        <v>3.242874478975577</v>
      </c>
      <c r="J16" s="76">
        <v>5.021200523373914</v>
      </c>
      <c r="K16" s="76">
        <v>3.210866987703298</v>
      </c>
      <c r="L16" s="76"/>
      <c r="M16" s="76">
        <v>4.188150057553197</v>
      </c>
    </row>
    <row r="17" spans="1:13" ht="12.75" customHeight="1">
      <c r="A17" s="63" t="s">
        <v>33</v>
      </c>
      <c r="B17" s="12" t="s">
        <v>8</v>
      </c>
      <c r="C17" s="12" t="s">
        <v>17</v>
      </c>
      <c r="D17" s="23">
        <v>39514</v>
      </c>
      <c r="E17" s="100">
        <v>0.648911599999999</v>
      </c>
      <c r="F17" s="26">
        <v>1765</v>
      </c>
      <c r="G17" s="76">
        <v>3.9474995084787023</v>
      </c>
      <c r="H17" s="76">
        <v>3.9474995084787023</v>
      </c>
      <c r="I17" s="76">
        <v>3.55359228044827</v>
      </c>
      <c r="J17" s="76">
        <v>4.394360397997632</v>
      </c>
      <c r="K17" s="76">
        <v>3.7767266391587784</v>
      </c>
      <c r="L17" s="76"/>
      <c r="M17" s="76">
        <v>5.018627018569943</v>
      </c>
    </row>
    <row r="18" spans="1:13" ht="12.75">
      <c r="A18" s="60" t="s">
        <v>51</v>
      </c>
      <c r="B18" s="91" t="s">
        <v>8</v>
      </c>
      <c r="C18" s="91" t="s">
        <v>18</v>
      </c>
      <c r="D18" s="29">
        <v>38360</v>
      </c>
      <c r="E18" s="100">
        <v>0.25705149</v>
      </c>
      <c r="F18" s="26">
        <v>1581</v>
      </c>
      <c r="G18" s="76">
        <v>2.9899999999999998</v>
      </c>
      <c r="H18" s="76">
        <v>2.9899999999999998</v>
      </c>
      <c r="I18" s="76">
        <v>2.19</v>
      </c>
      <c r="J18" s="76">
        <v>2.41</v>
      </c>
      <c r="K18" s="76">
        <v>2.12</v>
      </c>
      <c r="L18" s="76"/>
      <c r="M18" s="76">
        <v>1.94</v>
      </c>
    </row>
    <row r="19" spans="1:13" ht="12.75">
      <c r="A19" s="60" t="s">
        <v>50</v>
      </c>
      <c r="B19" s="12" t="s">
        <v>8</v>
      </c>
      <c r="C19" s="12" t="s">
        <v>17</v>
      </c>
      <c r="D19" s="29">
        <v>39182</v>
      </c>
      <c r="E19" s="100">
        <v>0.03340419</v>
      </c>
      <c r="F19" s="26">
        <v>207</v>
      </c>
      <c r="G19" s="76">
        <v>-1.54</v>
      </c>
      <c r="H19" s="76">
        <v>-1.54</v>
      </c>
      <c r="I19" s="76">
        <v>0.29</v>
      </c>
      <c r="J19" s="76">
        <v>0.9400000000000001</v>
      </c>
      <c r="K19" s="76">
        <v>0.11</v>
      </c>
      <c r="L19" s="76"/>
      <c r="M19" s="76">
        <v>0.01</v>
      </c>
    </row>
    <row r="20" spans="1:13" ht="12.75" customHeight="1">
      <c r="A20" s="60" t="s">
        <v>12</v>
      </c>
      <c r="B20" s="12" t="s">
        <v>8</v>
      </c>
      <c r="C20" s="12" t="s">
        <v>20</v>
      </c>
      <c r="D20" s="25">
        <v>40834</v>
      </c>
      <c r="E20" s="100">
        <v>3.055</v>
      </c>
      <c r="F20" s="26">
        <v>3061</v>
      </c>
      <c r="G20" s="76">
        <v>9.12</v>
      </c>
      <c r="H20" s="76">
        <v>9.15</v>
      </c>
      <c r="I20" s="76">
        <v>7.43</v>
      </c>
      <c r="J20" s="76">
        <v>6.6</v>
      </c>
      <c r="K20" s="76"/>
      <c r="L20" s="76"/>
      <c r="M20" s="78">
        <v>6.1</v>
      </c>
    </row>
    <row r="21" spans="1:13" ht="12.75">
      <c r="A21" s="60" t="s">
        <v>37</v>
      </c>
      <c r="B21" s="12" t="s">
        <v>8</v>
      </c>
      <c r="C21" s="12" t="s">
        <v>17</v>
      </c>
      <c r="D21" s="25">
        <v>38245</v>
      </c>
      <c r="E21" s="100">
        <v>34.043653</v>
      </c>
      <c r="F21" s="26">
        <v>35311</v>
      </c>
      <c r="G21" s="120">
        <v>6.4</v>
      </c>
      <c r="H21" s="120">
        <v>6.4</v>
      </c>
      <c r="I21" s="109">
        <v>4.84</v>
      </c>
      <c r="J21" s="109">
        <v>6.68</v>
      </c>
      <c r="K21" s="109">
        <v>4.38</v>
      </c>
      <c r="L21" s="109"/>
      <c r="M21" s="109">
        <v>5.27</v>
      </c>
    </row>
    <row r="22" spans="1:13" ht="12.75" customHeight="1">
      <c r="A22" s="62" t="s">
        <v>13</v>
      </c>
      <c r="B22" s="22" t="s">
        <v>8</v>
      </c>
      <c r="C22" s="22" t="s">
        <v>21</v>
      </c>
      <c r="D22" s="23">
        <v>37834</v>
      </c>
      <c r="E22" s="101">
        <v>34.5751878003686</v>
      </c>
      <c r="F22" s="24">
        <v>37893</v>
      </c>
      <c r="G22" s="104">
        <v>7.390605810240736</v>
      </c>
      <c r="H22" s="78">
        <v>7.390605810240736</v>
      </c>
      <c r="I22" s="78">
        <v>6.71334592300159</v>
      </c>
      <c r="J22" s="78">
        <v>7.916738204318952</v>
      </c>
      <c r="K22" s="78">
        <v>5.414885964811589</v>
      </c>
      <c r="L22" s="78">
        <v>3.4690298225714233</v>
      </c>
      <c r="M22" s="78">
        <v>3.878963393440249</v>
      </c>
    </row>
    <row r="23" spans="1:13" ht="12.75" customHeight="1">
      <c r="A23" s="63" t="s">
        <v>34</v>
      </c>
      <c r="B23" s="22" t="s">
        <v>8</v>
      </c>
      <c r="C23" s="22" t="s">
        <v>30</v>
      </c>
      <c r="D23" s="23">
        <v>39078</v>
      </c>
      <c r="E23" s="101">
        <v>9.639396838901101</v>
      </c>
      <c r="F23" s="98">
        <v>14477</v>
      </c>
      <c r="G23" s="103">
        <v>10.09</v>
      </c>
      <c r="H23" s="13">
        <v>10.09</v>
      </c>
      <c r="I23" s="13">
        <v>10.82</v>
      </c>
      <c r="J23" s="13">
        <v>11.16</v>
      </c>
      <c r="K23" s="13">
        <v>6.58</v>
      </c>
      <c r="L23" s="76"/>
      <c r="M23" s="13">
        <v>-0.5</v>
      </c>
    </row>
    <row r="24" spans="1:13" ht="12.75" customHeight="1">
      <c r="A24" s="32" t="s">
        <v>40</v>
      </c>
      <c r="B24" s="33" t="s">
        <v>8</v>
      </c>
      <c r="C24" s="33"/>
      <c r="D24" s="34"/>
      <c r="E24" s="69">
        <f>SUM(E13:E23)</f>
        <v>95.0859788192697</v>
      </c>
      <c r="F24" s="35">
        <f>SUM(F13:F23)</f>
        <v>119190</v>
      </c>
      <c r="G24" s="80">
        <f>($E$13*G13+$E$14*G14+$E$15*G15+$E$16*G16+$E$17*G17+$E$18*G18+$E$19*G19+$E$20*G20+$E$21*G21+$E$22*G22+$E$23*G23)/$E$24</f>
        <v>6.77464388008523</v>
      </c>
      <c r="H24" s="80">
        <f>($E$13*H13+$E$14*H14+$E$15*H15+$E$16*H16+$E$17*H17+$E$18*H18+$E$19*H19+$E$20*H20+$E$21*H21+$E$22*H22+$E$23*H23)/$E$24</f>
        <v>6.775607744591208</v>
      </c>
      <c r="I24" s="80">
        <f>($E$13*I13+$E$14*I14+$E$15*I15+$E$16*I16+$E$17*I17+$E$18*I18+$E$19*I19+$E$20*I20+$E$21*I21+$E$22*I22+$E$23*I23)/$E$24</f>
        <v>6.034185396945114</v>
      </c>
      <c r="J24" s="80">
        <f>($E$13*J13+$E$14*J14+$E$15*J15+$E$16*J16+$E$17*J17+$E$18*J18+$E$19*J19+$E$21*J21+$E$22*J22+$E$23*J23+E20*J20)/($E$24)</f>
        <v>7.446435819577803</v>
      </c>
      <c r="K24" s="80">
        <f>($E$13*K13+$E$14*K14+$E$15*K15+$E$16*K16+$E$17*K17+$E$18*K18+$E$19*K19+$E$21*K21+$E$22*K22+$E$23*K23)/($E$24-$E$20)</f>
        <v>5.039919111435964</v>
      </c>
      <c r="L24" s="80">
        <f>($E$13*L13+$E$22*L22)/($E$13+$E$22)</f>
        <v>3.452881303504966</v>
      </c>
      <c r="M24" s="112">
        <f>($E$13*M13+$E$14*M14+$E$15*M15+$E$16*M16+$E$17*M17+$E$18*M18+$E$19*M19+$E$20*M20+$E$21*M21+$E$22*M22+$E$23*M23)/$E$24</f>
        <v>4.100273130310876</v>
      </c>
    </row>
    <row r="25" spans="1:13" s="14" customFormat="1" ht="12.75" customHeight="1">
      <c r="A25" s="58"/>
      <c r="B25" s="15"/>
      <c r="C25" s="15"/>
      <c r="D25" s="47"/>
      <c r="E25" s="71"/>
      <c r="F25" s="30"/>
      <c r="G25" s="83"/>
      <c r="H25" s="84"/>
      <c r="I25" s="84"/>
      <c r="J25" s="84"/>
      <c r="K25" s="84"/>
      <c r="L25" s="84"/>
      <c r="M25" s="85"/>
    </row>
    <row r="26" spans="1:13" ht="12.75" customHeight="1">
      <c r="A26" s="63" t="s">
        <v>27</v>
      </c>
      <c r="B26" s="12" t="s">
        <v>9</v>
      </c>
      <c r="C26" s="12" t="s">
        <v>17</v>
      </c>
      <c r="D26" s="23">
        <v>38808</v>
      </c>
      <c r="E26" s="99">
        <v>1.0643156823984845</v>
      </c>
      <c r="F26" s="66">
        <v>683</v>
      </c>
      <c r="G26" s="75">
        <v>-0.4801611731239737</v>
      </c>
      <c r="H26" s="78">
        <v>-0.4801611731239719</v>
      </c>
      <c r="I26" s="78">
        <v>-0.19655454832082642</v>
      </c>
      <c r="J26" s="78">
        <v>3.8341535701305274</v>
      </c>
      <c r="K26" s="78">
        <v>2.929659318871858</v>
      </c>
      <c r="L26" s="78"/>
      <c r="M26" s="96">
        <v>4.263407152899079</v>
      </c>
    </row>
    <row r="27" spans="1:13" ht="12.75" customHeight="1">
      <c r="A27" s="62" t="s">
        <v>14</v>
      </c>
      <c r="B27" s="22" t="s">
        <v>9</v>
      </c>
      <c r="C27" s="22" t="s">
        <v>21</v>
      </c>
      <c r="D27" s="23">
        <v>37816</v>
      </c>
      <c r="E27" s="101">
        <v>2.2094043239228234</v>
      </c>
      <c r="F27" s="24">
        <v>2019</v>
      </c>
      <c r="G27" s="77">
        <v>3.500858693969544</v>
      </c>
      <c r="H27" s="78">
        <v>3.500858693969544</v>
      </c>
      <c r="I27" s="78">
        <v>3.372232719389401</v>
      </c>
      <c r="J27" s="78">
        <v>4.054344752502215</v>
      </c>
      <c r="K27" s="78">
        <v>3.1265776670136525</v>
      </c>
      <c r="L27" s="78">
        <v>1.98211161617583</v>
      </c>
      <c r="M27" s="78">
        <v>2.188451742352604</v>
      </c>
    </row>
    <row r="28" spans="1:13" ht="12.75" customHeight="1">
      <c r="A28" s="32" t="s">
        <v>40</v>
      </c>
      <c r="B28" s="33" t="s">
        <v>9</v>
      </c>
      <c r="C28" s="37"/>
      <c r="D28" s="38"/>
      <c r="E28" s="70">
        <f>SUM(E26:E27)</f>
        <v>3.273720006321308</v>
      </c>
      <c r="F28" s="36">
        <f>SUM(F26:F27)</f>
        <v>2702</v>
      </c>
      <c r="G28" s="80">
        <f>($E$26*G26+$E$27*G27)/$E$28</f>
        <v>2.2065934946531356</v>
      </c>
      <c r="H28" s="80">
        <f>($E$26*H26+$E$27*H27)/$E$28</f>
        <v>2.2065934946531365</v>
      </c>
      <c r="I28" s="80">
        <f>($E$26*I26+$E$27*I27)/$E$28</f>
        <v>2.2119880286908162</v>
      </c>
      <c r="J28" s="80">
        <f>($E$26*J26+$E$27*J27)/$E$28</f>
        <v>3.9827586278270637</v>
      </c>
      <c r="K28" s="80">
        <f>($E$26*K26+$E$27*K27)/$E$28</f>
        <v>3.062557749099284</v>
      </c>
      <c r="L28" s="80">
        <f>L27</f>
        <v>1.98211161617583</v>
      </c>
      <c r="M28" s="112">
        <f>($E$26*M26+$E$27*M27)/$E$28</f>
        <v>2.8630383225909655</v>
      </c>
    </row>
    <row r="29" spans="1:13" s="14" customFormat="1" ht="12.75" customHeight="1">
      <c r="A29" s="58"/>
      <c r="B29" s="15"/>
      <c r="C29" s="15"/>
      <c r="D29" s="47"/>
      <c r="E29" s="71"/>
      <c r="F29" s="30"/>
      <c r="G29" s="83"/>
      <c r="H29" s="81"/>
      <c r="I29" s="81"/>
      <c r="J29" s="81"/>
      <c r="K29" s="81"/>
      <c r="L29" s="81"/>
      <c r="M29" s="82"/>
    </row>
    <row r="30" spans="1:13" s="20" customFormat="1" ht="21" customHeight="1">
      <c r="A30" s="53" t="s">
        <v>42</v>
      </c>
      <c r="B30" s="54"/>
      <c r="C30" s="54"/>
      <c r="D30" s="54"/>
      <c r="E30" s="70">
        <f>E28+E24</f>
        <v>98.35969882559101</v>
      </c>
      <c r="F30" s="36">
        <f>F28+F24</f>
        <v>121892</v>
      </c>
      <c r="G30" s="86">
        <f>($E$24*G24+$E$28*G28)/$E$30</f>
        <v>6.622604801934027</v>
      </c>
      <c r="H30" s="86">
        <f aca="true" t="shared" si="0" ref="H30:M30">($E$24*H24+$E$28*H28)/$E$30</f>
        <v>6.623536585998988</v>
      </c>
      <c r="I30" s="86">
        <f t="shared" si="0"/>
        <v>5.9069706520651994</v>
      </c>
      <c r="J30" s="86">
        <f t="shared" si="0"/>
        <v>7.3311537533102</v>
      </c>
      <c r="K30" s="86">
        <f t="shared" si="0"/>
        <v>4.974106308744419</v>
      </c>
      <c r="L30" s="86">
        <f t="shared" si="0"/>
        <v>3.4039294644124336</v>
      </c>
      <c r="M30" s="86">
        <f t="shared" si="0"/>
        <v>4.059094066213377</v>
      </c>
    </row>
    <row r="31" spans="1:13" s="20" customFormat="1" ht="26.25" customHeight="1">
      <c r="A31" s="181" t="s">
        <v>43</v>
      </c>
      <c r="B31" s="181"/>
      <c r="C31" s="181"/>
      <c r="D31" s="181"/>
      <c r="E31" s="72">
        <f>SUM(E10,E30)</f>
        <v>221.33757996808123</v>
      </c>
      <c r="F31" s="55">
        <f>SUM(F10,F30)</f>
        <v>223591</v>
      </c>
      <c r="G31" s="124"/>
      <c r="H31" s="182"/>
      <c r="I31" s="183"/>
      <c r="J31" s="183"/>
      <c r="K31" s="183"/>
      <c r="L31" s="183"/>
      <c r="M31" s="184"/>
    </row>
    <row r="32" spans="1:13" s="21" customFormat="1" ht="10.5" customHeight="1">
      <c r="A32" s="59"/>
      <c r="B32" s="48"/>
      <c r="C32" s="48"/>
      <c r="D32" s="48"/>
      <c r="E32" s="49"/>
      <c r="F32" s="30"/>
      <c r="G32" s="83"/>
      <c r="H32" s="83"/>
      <c r="I32" s="83"/>
      <c r="J32" s="83"/>
      <c r="K32" s="83"/>
      <c r="L32" s="83"/>
      <c r="M32" s="87"/>
    </row>
    <row r="33" spans="1:13" ht="22.5" customHeight="1">
      <c r="A33" s="56" t="s">
        <v>23</v>
      </c>
      <c r="B33" s="50"/>
      <c r="C33" s="50"/>
      <c r="D33" s="50"/>
      <c r="E33" s="51"/>
      <c r="F33" s="52"/>
      <c r="G33" s="88"/>
      <c r="H33" s="113"/>
      <c r="I33" s="113"/>
      <c r="J33" s="113"/>
      <c r="K33" s="113"/>
      <c r="L33" s="113"/>
      <c r="M33" s="114"/>
    </row>
    <row r="34" spans="1:13" ht="39" customHeight="1" thickBot="1">
      <c r="A34" s="64" t="s">
        <v>38</v>
      </c>
      <c r="B34" s="12" t="s">
        <v>8</v>
      </c>
      <c r="C34" s="12" t="s">
        <v>18</v>
      </c>
      <c r="D34" s="23">
        <v>36495</v>
      </c>
      <c r="E34" s="105">
        <v>59.369</v>
      </c>
      <c r="F34" s="106">
        <v>12292</v>
      </c>
      <c r="G34" s="107">
        <v>4.05</v>
      </c>
      <c r="H34" s="107">
        <v>4.05</v>
      </c>
      <c r="I34" s="107">
        <v>3.36</v>
      </c>
      <c r="J34" s="107">
        <v>5.23</v>
      </c>
      <c r="K34" s="107">
        <v>4.52</v>
      </c>
      <c r="L34" s="107">
        <v>4.71</v>
      </c>
      <c r="M34" s="108">
        <v>7.36</v>
      </c>
    </row>
    <row r="35" spans="1:13" ht="31.5" customHeight="1">
      <c r="A35" s="185" t="s">
        <v>31</v>
      </c>
      <c r="B35" s="186"/>
      <c r="C35" s="186"/>
      <c r="D35" s="187"/>
      <c r="E35" s="115">
        <f>E31+E34</f>
        <v>280.7065799680812</v>
      </c>
      <c r="F35" s="116">
        <f>F31+F34</f>
        <v>235883</v>
      </c>
      <c r="G35" s="117"/>
      <c r="H35" s="118"/>
      <c r="I35" s="118"/>
      <c r="J35" s="118"/>
      <c r="K35" s="118"/>
      <c r="L35" s="118"/>
      <c r="M35" s="118"/>
    </row>
    <row r="36" spans="1:13" ht="41.25" customHeight="1">
      <c r="A36" s="168" t="s">
        <v>53</v>
      </c>
      <c r="B36" s="169"/>
      <c r="C36" s="169"/>
      <c r="D36" s="169"/>
      <c r="E36" s="169"/>
      <c r="F36" s="169"/>
      <c r="G36" s="169"/>
      <c r="H36" s="169"/>
      <c r="I36" s="169"/>
      <c r="J36" s="169"/>
      <c r="K36" s="169"/>
      <c r="L36" s="169"/>
      <c r="M36" s="170"/>
    </row>
    <row r="37" spans="1:13" s="4" customFormat="1" ht="24" customHeight="1">
      <c r="A37" s="171" t="s">
        <v>29</v>
      </c>
      <c r="B37" s="172"/>
      <c r="C37" s="172"/>
      <c r="D37" s="172"/>
      <c r="E37" s="172"/>
      <c r="F37" s="172"/>
      <c r="G37" s="172"/>
      <c r="H37" s="172"/>
      <c r="I37" s="172"/>
      <c r="J37" s="172"/>
      <c r="K37" s="172"/>
      <c r="L37" s="172"/>
      <c r="M37" s="173"/>
    </row>
    <row r="38" spans="1:13" s="4" customFormat="1" ht="24" customHeight="1">
      <c r="A38" s="121" t="s">
        <v>49</v>
      </c>
      <c r="B38" s="122"/>
      <c r="C38" s="122"/>
      <c r="D38" s="122"/>
      <c r="E38" s="122"/>
      <c r="F38" s="122"/>
      <c r="G38" s="122"/>
      <c r="H38" s="122"/>
      <c r="I38" s="122"/>
      <c r="J38" s="122"/>
      <c r="K38" s="122"/>
      <c r="L38" s="122"/>
      <c r="M38" s="123"/>
    </row>
    <row r="39" spans="2:13" ht="22.5" customHeight="1">
      <c r="B39" s="11"/>
      <c r="C39" s="11"/>
      <c r="D39" s="11"/>
      <c r="E39" s="174" t="s">
        <v>46</v>
      </c>
      <c r="F39" s="175"/>
      <c r="G39" s="89">
        <v>5.328637938956911</v>
      </c>
      <c r="H39" s="89">
        <v>5.328708034184667</v>
      </c>
      <c r="I39" s="89">
        <v>4.285299221622339</v>
      </c>
      <c r="J39" s="89">
        <v>6.0046823714144875</v>
      </c>
      <c r="K39" s="89">
        <v>4.628055822462506</v>
      </c>
      <c r="L39" s="89">
        <v>4.025655553936387</v>
      </c>
      <c r="M39" s="89">
        <v>5.421582962750193</v>
      </c>
    </row>
    <row r="40" spans="2:13" ht="16.5" customHeight="1">
      <c r="B40" s="10"/>
      <c r="C40" s="10"/>
      <c r="D40" s="10"/>
      <c r="E40" s="16"/>
      <c r="F40" s="119" t="s">
        <v>54</v>
      </c>
      <c r="G40" s="90"/>
      <c r="H40" s="90">
        <v>-0.4560940170014902</v>
      </c>
      <c r="I40" s="90">
        <v>-0.5227934167113046</v>
      </c>
      <c r="J40" s="90">
        <v>-0.29020799711999956</v>
      </c>
      <c r="K40" s="90">
        <v>-0.34052511968739285</v>
      </c>
      <c r="L40" s="90">
        <v>-0.1754984961537147</v>
      </c>
      <c r="M40" s="90">
        <v>-0.09813879830850336</v>
      </c>
    </row>
    <row r="41" spans="5:13" ht="12.75">
      <c r="E41" s="17"/>
      <c r="F41" s="67"/>
      <c r="G41" s="67"/>
      <c r="H41" s="9"/>
      <c r="I41" s="9"/>
      <c r="J41" s="9"/>
      <c r="K41" s="9"/>
      <c r="L41" s="9"/>
      <c r="M41" s="9"/>
    </row>
    <row r="42" spans="5:13" ht="12.75">
      <c r="E42" s="18"/>
      <c r="F42" s="67"/>
      <c r="G42" s="67"/>
      <c r="H42" s="6"/>
      <c r="I42" s="6"/>
      <c r="J42" s="6"/>
      <c r="K42" s="6"/>
      <c r="L42" s="6"/>
      <c r="M42" s="6"/>
    </row>
    <row r="43" spans="8:13" ht="12.75">
      <c r="H43" s="7"/>
      <c r="I43" s="6"/>
      <c r="J43" s="6"/>
      <c r="K43" s="6"/>
      <c r="L43" s="6"/>
      <c r="M43" s="6"/>
    </row>
    <row r="44" spans="1:13" ht="12.75">
      <c r="A44" s="20" t="s">
        <v>56</v>
      </c>
      <c r="B44" s="92"/>
      <c r="C44" s="92"/>
      <c r="D44" s="20"/>
      <c r="E44" s="93">
        <v>45.0861097504021</v>
      </c>
      <c r="F44" s="94">
        <v>0.19135056350897306</v>
      </c>
      <c r="H44" s="6"/>
      <c r="I44" s="6"/>
      <c r="J44" s="6"/>
      <c r="K44" s="6"/>
      <c r="L44" s="6"/>
      <c r="M44" s="6"/>
    </row>
    <row r="45" spans="1:13" ht="12.75">
      <c r="A45" s="20" t="s">
        <v>57</v>
      </c>
      <c r="B45" s="92"/>
      <c r="C45" s="92"/>
      <c r="D45" s="20"/>
      <c r="E45" s="95">
        <v>15403</v>
      </c>
      <c r="F45" s="94">
        <v>0.06986121190130624</v>
      </c>
      <c r="H45" s="5"/>
      <c r="I45" s="5"/>
      <c r="J45" s="5"/>
      <c r="K45" s="5"/>
      <c r="L45" s="5"/>
      <c r="M45" s="5"/>
    </row>
  </sheetData>
  <sheetProtection/>
  <mergeCells count="17">
    <mergeCell ref="A36:M36"/>
    <mergeCell ref="A37:M37"/>
    <mergeCell ref="E39:F39"/>
    <mergeCell ref="A4:M4"/>
    <mergeCell ref="A5:M5"/>
    <mergeCell ref="A12:M12"/>
    <mergeCell ref="A31:D31"/>
    <mergeCell ref="H31:M31"/>
    <mergeCell ref="A35:D35"/>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O1" sqref="O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158" t="s">
        <v>58</v>
      </c>
      <c r="B1" s="158"/>
      <c r="C1" s="158"/>
      <c r="D1" s="158"/>
      <c r="E1" s="158"/>
      <c r="F1" s="158"/>
      <c r="G1" s="158"/>
      <c r="H1" s="158"/>
      <c r="I1" s="158"/>
      <c r="J1" s="158"/>
      <c r="K1" s="158"/>
      <c r="L1" s="158"/>
      <c r="M1" s="158"/>
    </row>
    <row r="2" spans="1:13" ht="24" customHeight="1">
      <c r="A2" s="159" t="s">
        <v>0</v>
      </c>
      <c r="B2" s="160" t="s">
        <v>10</v>
      </c>
      <c r="C2" s="161" t="s">
        <v>16</v>
      </c>
      <c r="D2" s="162" t="s">
        <v>35</v>
      </c>
      <c r="E2" s="163" t="s">
        <v>52</v>
      </c>
      <c r="F2" s="164" t="s">
        <v>1</v>
      </c>
      <c r="G2" s="165" t="s">
        <v>2</v>
      </c>
      <c r="H2" s="166"/>
      <c r="I2" s="166"/>
      <c r="J2" s="166"/>
      <c r="K2" s="166"/>
      <c r="L2" s="166"/>
      <c r="M2" s="167"/>
    </row>
    <row r="3" spans="1:13" ht="42.75" customHeight="1">
      <c r="A3" s="159"/>
      <c r="B3" s="160"/>
      <c r="C3" s="161"/>
      <c r="D3" s="162"/>
      <c r="E3" s="163"/>
      <c r="F3" s="164"/>
      <c r="G3" s="74" t="s">
        <v>47</v>
      </c>
      <c r="H3" s="139" t="s">
        <v>3</v>
      </c>
      <c r="I3" s="139" t="s">
        <v>4</v>
      </c>
      <c r="J3" s="139" t="s">
        <v>5</v>
      </c>
      <c r="K3" s="139" t="s">
        <v>6</v>
      </c>
      <c r="L3" s="73" t="s">
        <v>48</v>
      </c>
      <c r="M3" s="140" t="s">
        <v>7</v>
      </c>
    </row>
    <row r="4" spans="1:13" ht="26.25" customHeight="1">
      <c r="A4" s="176" t="s">
        <v>44</v>
      </c>
      <c r="B4" s="177"/>
      <c r="C4" s="177"/>
      <c r="D4" s="177"/>
      <c r="E4" s="177"/>
      <c r="F4" s="177"/>
      <c r="G4" s="177"/>
      <c r="H4" s="177"/>
      <c r="I4" s="177"/>
      <c r="J4" s="177"/>
      <c r="K4" s="177"/>
      <c r="L4" s="177"/>
      <c r="M4" s="178"/>
    </row>
    <row r="5" spans="1:13" ht="23.25" customHeight="1">
      <c r="A5" s="179" t="s">
        <v>39</v>
      </c>
      <c r="B5" s="179"/>
      <c r="C5" s="179"/>
      <c r="D5" s="179"/>
      <c r="E5" s="179"/>
      <c r="F5" s="179"/>
      <c r="G5" s="179"/>
      <c r="H5" s="179"/>
      <c r="I5" s="179"/>
      <c r="J5" s="179"/>
      <c r="K5" s="179"/>
      <c r="L5" s="179"/>
      <c r="M5" s="179"/>
    </row>
    <row r="6" spans="1:13" s="14" customFormat="1" ht="12.75">
      <c r="A6" s="60" t="s">
        <v>59</v>
      </c>
      <c r="B6" s="12" t="s">
        <v>8</v>
      </c>
      <c r="C6" s="12" t="s">
        <v>24</v>
      </c>
      <c r="D6" s="23">
        <v>36433</v>
      </c>
      <c r="E6" s="99">
        <v>24.55165021</v>
      </c>
      <c r="F6" s="66">
        <v>29403</v>
      </c>
      <c r="G6" s="157">
        <v>1.752022877380259</v>
      </c>
      <c r="H6" s="96">
        <v>5.091108032865588</v>
      </c>
      <c r="I6" s="96">
        <v>4.190651772930543</v>
      </c>
      <c r="J6" s="96">
        <v>5.305909962615019</v>
      </c>
      <c r="K6" s="96">
        <v>5.051407891935722</v>
      </c>
      <c r="L6" s="96">
        <v>3.649903101792429</v>
      </c>
      <c r="M6" s="96">
        <v>5.724204719314474</v>
      </c>
    </row>
    <row r="7" spans="1:13" s="2" customFormat="1" ht="12.75" customHeight="1">
      <c r="A7" s="60" t="s">
        <v>32</v>
      </c>
      <c r="B7" s="12" t="s">
        <v>8</v>
      </c>
      <c r="C7" s="12" t="s">
        <v>19</v>
      </c>
      <c r="D7" s="25">
        <v>40834</v>
      </c>
      <c r="E7" s="136">
        <v>5.584</v>
      </c>
      <c r="F7" s="137">
        <v>4301</v>
      </c>
      <c r="G7" s="76">
        <v>2.25</v>
      </c>
      <c r="H7" s="76">
        <v>8.52</v>
      </c>
      <c r="I7" s="76">
        <v>4.06</v>
      </c>
      <c r="J7" s="76">
        <v>5.28</v>
      </c>
      <c r="K7" s="76" t="s">
        <v>64</v>
      </c>
      <c r="L7" s="76" t="s">
        <v>64</v>
      </c>
      <c r="M7" s="78">
        <v>5.27</v>
      </c>
    </row>
    <row r="8" spans="1:13" s="2" customFormat="1" ht="12.75" customHeight="1">
      <c r="A8" s="60" t="s">
        <v>36</v>
      </c>
      <c r="B8" s="12" t="s">
        <v>8</v>
      </c>
      <c r="C8" s="12" t="s">
        <v>19</v>
      </c>
      <c r="D8" s="25">
        <v>36738</v>
      </c>
      <c r="E8" s="100">
        <v>73.130161</v>
      </c>
      <c r="F8" s="26">
        <v>43222</v>
      </c>
      <c r="G8" s="120">
        <v>2.78</v>
      </c>
      <c r="H8" s="109">
        <v>8.85</v>
      </c>
      <c r="I8" s="109">
        <v>4.41</v>
      </c>
      <c r="J8" s="109">
        <v>5.66</v>
      </c>
      <c r="K8" s="109">
        <v>4.37</v>
      </c>
      <c r="L8" s="109">
        <v>4.59</v>
      </c>
      <c r="M8" s="120">
        <v>5.12</v>
      </c>
    </row>
    <row r="9" spans="1:13" ht="12.75" customHeight="1">
      <c r="A9" s="61" t="s">
        <v>11</v>
      </c>
      <c r="B9" s="27" t="s">
        <v>8</v>
      </c>
      <c r="C9" s="27" t="s">
        <v>19</v>
      </c>
      <c r="D9" s="28">
        <v>37816</v>
      </c>
      <c r="E9" s="142">
        <v>24.267992111617502</v>
      </c>
      <c r="F9" s="143">
        <v>27165</v>
      </c>
      <c r="G9" s="144">
        <v>1.7280543464981202</v>
      </c>
      <c r="H9" s="144">
        <v>8.469188312949782</v>
      </c>
      <c r="I9" s="144">
        <v>5.258073963447862</v>
      </c>
      <c r="J9" s="144">
        <v>5.998026906112153</v>
      </c>
      <c r="K9" s="13">
        <v>5.233041259130511</v>
      </c>
      <c r="L9" s="138">
        <v>3.053534430149951</v>
      </c>
      <c r="M9" s="13">
        <v>3.2455204563755835</v>
      </c>
    </row>
    <row r="10" spans="1:13" s="20" customFormat="1" ht="23.25" customHeight="1">
      <c r="A10" s="43" t="s">
        <v>41</v>
      </c>
      <c r="B10" s="44" t="s">
        <v>8</v>
      </c>
      <c r="C10" s="44"/>
      <c r="D10" s="45"/>
      <c r="E10" s="65">
        <f>SUM(E6:E9)</f>
        <v>127.5338033216175</v>
      </c>
      <c r="F10" s="46">
        <f>SUM(F6:F9)</f>
        <v>104091</v>
      </c>
      <c r="G10" s="130">
        <f>($E$6*G6+$E$7*G7+$E$8*G8+$E$9*G9+$E$31*G31)/($E$10+$E$31)</f>
        <v>2.060125684856588</v>
      </c>
      <c r="H10" s="131">
        <f>($E$6*H6+$E$7*H7+$E$8*H8+$E$9*H9+$E$31*H31)/($E$10+$E$31)</f>
        <v>7.200476513695236</v>
      </c>
      <c r="I10" s="131">
        <f>($E$6*I6+$E$7*I7+$E$8*I8+$E$9*I9+$E$31*I31)/($E$10+$E$31)</f>
        <v>4.3743437710314925</v>
      </c>
      <c r="J10" s="131">
        <f>($E$6*J6+$E$8*J8+$E$9*J9+$E$31*J31+E7*J7)/($E$6+$E$8+$E$9+$E$31+E7)</f>
        <v>5.488560219141579</v>
      </c>
      <c r="K10" s="131">
        <f>($E$6*K6+$E$8*K8+$E$9*K9+$E$31*K31)/($E$6+$E$8+$E$9+$E$31)</f>
        <v>4.659403040825951</v>
      </c>
      <c r="L10" s="131">
        <f>($E$6*L6+$E$8*L8+$E$9*L9+$E$31*L31)/($E$6+$E$8+$E$9+$E$31)</f>
        <v>4.302085033506916</v>
      </c>
      <c r="M10" s="132">
        <f>($E$6*M6+$E$7*M7+$E$8*M8+$E$9*M9+$E$31*M31)/($E$10+$E$31)</f>
        <v>5.733005807929846</v>
      </c>
    </row>
    <row r="11" spans="1:13" s="21" customFormat="1" ht="12" customHeight="1">
      <c r="A11" s="57"/>
      <c r="B11" s="39"/>
      <c r="C11" s="39"/>
      <c r="D11" s="40"/>
      <c r="E11" s="41"/>
      <c r="F11" s="42"/>
      <c r="G11" s="31"/>
      <c r="H11" s="31"/>
      <c r="I11" s="31"/>
      <c r="J11" s="31"/>
      <c r="K11" s="31"/>
      <c r="L11" s="31"/>
      <c r="M11" s="111"/>
    </row>
    <row r="12" spans="1:13" ht="21" customHeight="1">
      <c r="A12" s="180" t="s">
        <v>40</v>
      </c>
      <c r="B12" s="180"/>
      <c r="C12" s="180"/>
      <c r="D12" s="180"/>
      <c r="E12" s="180"/>
      <c r="F12" s="180"/>
      <c r="G12" s="180"/>
      <c r="H12" s="180"/>
      <c r="I12" s="180"/>
      <c r="J12" s="180"/>
      <c r="K12" s="180"/>
      <c r="L12" s="180"/>
      <c r="M12" s="180"/>
    </row>
    <row r="13" spans="1:13" ht="12.75">
      <c r="A13" s="63" t="s">
        <v>60</v>
      </c>
      <c r="B13" s="12" t="s">
        <v>8</v>
      </c>
      <c r="C13" s="12" t="s">
        <v>17</v>
      </c>
      <c r="D13" s="23">
        <v>36606</v>
      </c>
      <c r="E13" s="99">
        <v>12.68155756</v>
      </c>
      <c r="F13" s="66">
        <v>23792</v>
      </c>
      <c r="G13" s="157">
        <v>3.4279625208899525</v>
      </c>
      <c r="H13" s="96">
        <v>7.076065431086098</v>
      </c>
      <c r="I13" s="96">
        <v>5.512770384797938</v>
      </c>
      <c r="J13" s="96">
        <v>7.0063270875003525</v>
      </c>
      <c r="K13" s="96">
        <v>5.542985081428475</v>
      </c>
      <c r="L13" s="96">
        <v>3.6786157919086238</v>
      </c>
      <c r="M13" s="96">
        <v>5.642204320172017</v>
      </c>
    </row>
    <row r="14" spans="1:15" ht="12.75">
      <c r="A14" s="63" t="s">
        <v>28</v>
      </c>
      <c r="B14" s="12" t="s">
        <v>8</v>
      </c>
      <c r="C14" s="12" t="s">
        <v>18</v>
      </c>
      <c r="D14" s="23">
        <v>36091</v>
      </c>
      <c r="E14" s="100">
        <v>0.496313159999999</v>
      </c>
      <c r="F14" s="26">
        <v>529</v>
      </c>
      <c r="G14" s="76">
        <v>6.943777260637218</v>
      </c>
      <c r="H14" s="76">
        <v>6.943777260637218</v>
      </c>
      <c r="I14" s="76">
        <v>5.207678563494911</v>
      </c>
      <c r="J14" s="76">
        <v>5.9373228236169195</v>
      </c>
      <c r="K14" s="76">
        <v>4.595205837706073</v>
      </c>
      <c r="L14" s="138" t="s">
        <v>64</v>
      </c>
      <c r="M14" s="76">
        <v>5.169387523768165</v>
      </c>
      <c r="N14" s="2"/>
      <c r="O14" s="2"/>
    </row>
    <row r="15" spans="1:15" ht="13.5" customHeight="1">
      <c r="A15" s="63" t="s">
        <v>15</v>
      </c>
      <c r="B15" s="12" t="s">
        <v>8</v>
      </c>
      <c r="C15" s="12" t="s">
        <v>22</v>
      </c>
      <c r="D15" s="23">
        <v>0.04106382919626</v>
      </c>
      <c r="E15" s="100">
        <v>0.0629021000000002</v>
      </c>
      <c r="F15" s="26">
        <v>104</v>
      </c>
      <c r="G15" s="76">
        <v>4.363609983385097</v>
      </c>
      <c r="H15" s="76">
        <v>4.363609983385097</v>
      </c>
      <c r="I15" s="76">
        <v>3.242874478975577</v>
      </c>
      <c r="J15" s="76">
        <v>5.021200523373914</v>
      </c>
      <c r="K15" s="76">
        <v>3.210866987703298</v>
      </c>
      <c r="L15" s="138" t="s">
        <v>64</v>
      </c>
      <c r="M15" s="76">
        <v>4.188150057553197</v>
      </c>
      <c r="N15" s="2"/>
      <c r="O15" s="2"/>
    </row>
    <row r="16" spans="1:15" ht="12.75" customHeight="1">
      <c r="A16" s="63" t="s">
        <v>33</v>
      </c>
      <c r="B16" s="12" t="s">
        <v>8</v>
      </c>
      <c r="C16" s="12" t="s">
        <v>17</v>
      </c>
      <c r="D16" s="23">
        <v>39514</v>
      </c>
      <c r="E16" s="100">
        <v>0.650285329999999</v>
      </c>
      <c r="F16" s="26">
        <v>1762</v>
      </c>
      <c r="G16" s="76">
        <v>3.9474995084787023</v>
      </c>
      <c r="H16" s="76">
        <v>3.9474995084787023</v>
      </c>
      <c r="I16" s="76">
        <v>3.55359228044827</v>
      </c>
      <c r="J16" s="76">
        <v>4.394360397997632</v>
      </c>
      <c r="K16" s="76">
        <v>3.7767266391587784</v>
      </c>
      <c r="L16" s="138" t="s">
        <v>64</v>
      </c>
      <c r="M16" s="76">
        <v>5.018627018569943</v>
      </c>
      <c r="N16" s="2"/>
      <c r="O16" s="2"/>
    </row>
    <row r="17" spans="1:15" ht="12.75" customHeight="1">
      <c r="A17" s="60" t="s">
        <v>12</v>
      </c>
      <c r="B17" s="12" t="s">
        <v>8</v>
      </c>
      <c r="C17" s="12" t="s">
        <v>20</v>
      </c>
      <c r="D17" s="25">
        <v>40834</v>
      </c>
      <c r="E17" s="136">
        <v>3.261</v>
      </c>
      <c r="F17" s="137">
        <v>3126</v>
      </c>
      <c r="G17" s="76">
        <v>4.06</v>
      </c>
      <c r="H17" s="76">
        <v>15.17</v>
      </c>
      <c r="I17" s="138">
        <v>8.67</v>
      </c>
      <c r="J17" s="138">
        <v>7.63</v>
      </c>
      <c r="K17" s="138" t="s">
        <v>64</v>
      </c>
      <c r="L17" s="138" t="s">
        <v>64</v>
      </c>
      <c r="M17" s="76">
        <v>7.42</v>
      </c>
      <c r="N17" s="84"/>
      <c r="O17" s="2"/>
    </row>
    <row r="18" spans="1:15" ht="12.75">
      <c r="A18" s="60" t="s">
        <v>37</v>
      </c>
      <c r="B18" s="12" t="s">
        <v>8</v>
      </c>
      <c r="C18" s="12" t="s">
        <v>17</v>
      </c>
      <c r="D18" s="25">
        <v>38245</v>
      </c>
      <c r="E18" s="100">
        <v>35.573996</v>
      </c>
      <c r="F18" s="26">
        <v>35304</v>
      </c>
      <c r="G18" s="120">
        <v>3.27</v>
      </c>
      <c r="H18" s="120">
        <v>10.82</v>
      </c>
      <c r="I18" s="109">
        <v>6.16</v>
      </c>
      <c r="J18" s="109">
        <v>7.19</v>
      </c>
      <c r="K18" s="109">
        <v>4.98</v>
      </c>
      <c r="L18" s="109">
        <v>4.63</v>
      </c>
      <c r="M18" s="109">
        <v>5.56</v>
      </c>
      <c r="N18" s="2"/>
      <c r="O18" s="2"/>
    </row>
    <row r="19" spans="1:15" ht="12.75" customHeight="1">
      <c r="A19" s="62" t="s">
        <v>13</v>
      </c>
      <c r="B19" s="22" t="s">
        <v>8</v>
      </c>
      <c r="C19" s="22" t="s">
        <v>21</v>
      </c>
      <c r="D19" s="23">
        <v>37834</v>
      </c>
      <c r="E19" s="142">
        <v>36.175334180189196</v>
      </c>
      <c r="F19" s="143">
        <v>38153</v>
      </c>
      <c r="G19" s="144">
        <v>3.1639766850273476</v>
      </c>
      <c r="H19" s="144">
        <v>12.02860302918014</v>
      </c>
      <c r="I19" s="144">
        <v>8.117113728263469</v>
      </c>
      <c r="J19" s="144">
        <v>7.924621722668279</v>
      </c>
      <c r="K19" s="13">
        <v>6.127526292350138</v>
      </c>
      <c r="L19" s="138">
        <v>3.690621898828983</v>
      </c>
      <c r="M19" s="13">
        <v>4.13117532330729</v>
      </c>
      <c r="N19" s="2"/>
      <c r="O19" s="2"/>
    </row>
    <row r="20" spans="1:15" ht="12.75" customHeight="1">
      <c r="A20" s="63" t="s">
        <v>34</v>
      </c>
      <c r="B20" s="22" t="s">
        <v>8</v>
      </c>
      <c r="C20" s="22" t="s">
        <v>30</v>
      </c>
      <c r="D20" s="23">
        <v>39078</v>
      </c>
      <c r="E20" s="142">
        <v>10.3513153810814</v>
      </c>
      <c r="F20" s="143">
        <v>14540</v>
      </c>
      <c r="G20" s="144">
        <v>6.142600856274427</v>
      </c>
      <c r="H20" s="144">
        <v>20.194272714834362</v>
      </c>
      <c r="I20" s="144">
        <v>13.230498160402782</v>
      </c>
      <c r="J20" s="144">
        <v>11.569017096535216</v>
      </c>
      <c r="K20" s="13">
        <v>8.038049839265726</v>
      </c>
      <c r="L20" s="138" t="s">
        <v>65</v>
      </c>
      <c r="M20" s="13">
        <v>0.23593806924131489</v>
      </c>
      <c r="N20" s="2"/>
      <c r="O20" s="2"/>
    </row>
    <row r="21" spans="1:13" ht="12.75" customHeight="1">
      <c r="A21" s="32" t="s">
        <v>40</v>
      </c>
      <c r="B21" s="33" t="s">
        <v>8</v>
      </c>
      <c r="C21" s="33"/>
      <c r="D21" s="34"/>
      <c r="E21" s="69">
        <f>SUM(E13:E20)</f>
        <v>99.2527037112706</v>
      </c>
      <c r="F21" s="35">
        <f>SUM(F13:F20)</f>
        <v>117310</v>
      </c>
      <c r="G21" s="133">
        <f>($E$13*G13+$E$14*G14+$E$15*G15+$E$16*G16+$E$17*G17+$E$18*G18+$E$19*G19+$E$20*G20)/$E$21</f>
        <v>3.600589198164497</v>
      </c>
      <c r="H21" s="134">
        <f>($E$13*H13+$E$14*H14+$E$15*H15+$E$16*H16+$E$17*H17+$E$18*H18+$E$19*H19+$E$20*H20)/$E$21</f>
        <v>11.834230033172947</v>
      </c>
      <c r="I21" s="134">
        <f>($E$13*I13+$E$14*I14+$E$15*I15+$E$16*I16+$E$17*I17+$E$18*I18+$E$19*I19+$E$20*I20)/$E$21</f>
        <v>7.586806252187794</v>
      </c>
      <c r="J21" s="134">
        <f>($E$13*J13+$E$14*J14+$E$15*J15+$E$16*J16+$E$18*J18+$E$19*J19+$E$20*J20+E17*J17)/($E$21)</f>
        <v>7.879484986679595</v>
      </c>
      <c r="K21" s="134">
        <f>($E$13*K13+$E$14*K14+$E$15*K15+$E$16*K16+$E$18*K18+$E$19*K19+$E$20*K20)/($E$21-$E$17)</f>
        <v>5.805298213214796</v>
      </c>
      <c r="L21" s="134">
        <f>($E$13*L13+$E$19*L19)/($E$13+$E$19)</f>
        <v>3.687505529150951</v>
      </c>
      <c r="M21" s="135">
        <f>($E$13*M13+$E$14*M14+$E$15*M15+$E$16*M16+$E$17*M17+$E$18*M18+$E$19*M19+$E$20*M20)/$E$21</f>
        <v>4.549211205224037</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1.1787633878814685</v>
      </c>
      <c r="F23" s="66">
        <v>686</v>
      </c>
      <c r="G23" s="157">
        <v>1.4131918416845377</v>
      </c>
      <c r="H23" s="78">
        <v>1.8371951102578166</v>
      </c>
      <c r="I23" s="78">
        <v>0.14215016802896496</v>
      </c>
      <c r="J23" s="78">
        <v>3.4802735376667115</v>
      </c>
      <c r="K23" s="78">
        <v>3.2122518903617836</v>
      </c>
      <c r="L23" s="78" t="s">
        <v>64</v>
      </c>
      <c r="M23" s="96">
        <v>4.388170194015051</v>
      </c>
    </row>
    <row r="24" spans="1:13" ht="12.75" customHeight="1">
      <c r="A24" s="62" t="s">
        <v>14</v>
      </c>
      <c r="B24" s="22" t="s">
        <v>9</v>
      </c>
      <c r="C24" s="22" t="s">
        <v>21</v>
      </c>
      <c r="D24" s="23">
        <v>37816</v>
      </c>
      <c r="E24" s="142">
        <v>2.3872070711332154</v>
      </c>
      <c r="F24" s="143">
        <v>2110</v>
      </c>
      <c r="G24" s="13">
        <v>0.34731374333183407</v>
      </c>
      <c r="H24" s="13">
        <v>5.307072998698281</v>
      </c>
      <c r="I24" s="13">
        <v>3.034446096471144</v>
      </c>
      <c r="J24" s="13">
        <v>3.3605068505524027</v>
      </c>
      <c r="K24" s="13">
        <v>3.284510237923133</v>
      </c>
      <c r="L24" s="138">
        <v>1.820774092485089</v>
      </c>
      <c r="M24" s="13">
        <v>2.2028462091159273</v>
      </c>
    </row>
    <row r="25" spans="1:13" ht="12.75" customHeight="1">
      <c r="A25" s="32" t="s">
        <v>40</v>
      </c>
      <c r="B25" s="33" t="s">
        <v>9</v>
      </c>
      <c r="C25" s="37"/>
      <c r="D25" s="38"/>
      <c r="E25" s="70">
        <f>SUM(E23:E24)</f>
        <v>3.565970459014684</v>
      </c>
      <c r="F25" s="36">
        <f>SUM(F23:F24)</f>
        <v>2796</v>
      </c>
      <c r="G25" s="133">
        <f>($E$23*G23+$E$24*G24)/$E$25</f>
        <v>0.6996492695857593</v>
      </c>
      <c r="H25" s="134">
        <f>($E$23*H23+$E$24*H24)/$E$25</f>
        <v>4.160073868356849</v>
      </c>
      <c r="I25" s="134">
        <f>($E$23*I23+$E$24*I24)/$E$25</f>
        <v>2.0783718421969466</v>
      </c>
      <c r="J25" s="134">
        <f>($E$23*J23+$E$24*J24)/$E$25</f>
        <v>3.4000967987813095</v>
      </c>
      <c r="K25" s="134">
        <f>($E$23*K23+$E$24*K24)/$E$25</f>
        <v>3.2606245956966773</v>
      </c>
      <c r="L25" s="134">
        <f>L24</f>
        <v>1.820774092485089</v>
      </c>
      <c r="M25" s="135">
        <f>($E$23*M23+$E$24*M24)/$E$25</f>
        <v>2.9252245724998165</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102.81867417028528</v>
      </c>
      <c r="F27" s="36">
        <f>F25+F21</f>
        <v>120106</v>
      </c>
      <c r="G27" s="86">
        <f>($E$21*G21+$E$25*G25)/$E$27</f>
        <v>3.499978427094298</v>
      </c>
      <c r="H27" s="86">
        <f aca="true" t="shared" si="0" ref="H27:M27">($E$21*H21+$E$25*H25)/$E$27</f>
        <v>11.56807396373874</v>
      </c>
      <c r="I27" s="86">
        <f t="shared" si="0"/>
        <v>7.395762022723064</v>
      </c>
      <c r="J27" s="86">
        <f t="shared" si="0"/>
        <v>7.72413027041424</v>
      </c>
      <c r="K27" s="86">
        <f t="shared" si="0"/>
        <v>5.717043516087743</v>
      </c>
      <c r="L27" s="86">
        <f t="shared" si="0"/>
        <v>3.6227633097848475</v>
      </c>
      <c r="M27" s="86">
        <f t="shared" si="0"/>
        <v>4.4928878923155455</v>
      </c>
    </row>
    <row r="28" spans="1:13" s="20" customFormat="1" ht="26.25" customHeight="1">
      <c r="A28" s="181" t="s">
        <v>43</v>
      </c>
      <c r="B28" s="181"/>
      <c r="C28" s="181"/>
      <c r="D28" s="181"/>
      <c r="E28" s="72">
        <f>SUM(E10,E27)</f>
        <v>230.3524774919028</v>
      </c>
      <c r="F28" s="55">
        <f>SUM(F10,F27)</f>
        <v>224197</v>
      </c>
      <c r="G28" s="141"/>
      <c r="H28" s="182"/>
      <c r="I28" s="183"/>
      <c r="J28" s="183"/>
      <c r="K28" s="183"/>
      <c r="L28" s="183"/>
      <c r="M28" s="184"/>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60.435</v>
      </c>
      <c r="F31" s="106">
        <v>12338</v>
      </c>
      <c r="G31" s="107">
        <v>1.43</v>
      </c>
      <c r="H31" s="107">
        <v>5.43</v>
      </c>
      <c r="I31" s="107">
        <v>4.08</v>
      </c>
      <c r="J31" s="107">
        <v>5.17</v>
      </c>
      <c r="K31" s="107">
        <v>4.62</v>
      </c>
      <c r="L31" s="107">
        <v>4.72</v>
      </c>
      <c r="M31" s="108">
        <v>7.52</v>
      </c>
    </row>
    <row r="32" spans="1:13" ht="31.5" customHeight="1">
      <c r="A32" s="185" t="s">
        <v>31</v>
      </c>
      <c r="B32" s="186"/>
      <c r="C32" s="186"/>
      <c r="D32" s="187"/>
      <c r="E32" s="115">
        <f>E28+E31</f>
        <v>290.7874774919028</v>
      </c>
      <c r="F32" s="116">
        <f>F28+F31</f>
        <v>236535</v>
      </c>
      <c r="G32" s="117"/>
      <c r="H32" s="118"/>
      <c r="I32" s="118"/>
      <c r="J32" s="118"/>
      <c r="K32" s="118"/>
      <c r="L32" s="118"/>
      <c r="M32" s="118"/>
    </row>
    <row r="33" spans="1:13" ht="41.25" customHeight="1">
      <c r="A33" s="168" t="s">
        <v>53</v>
      </c>
      <c r="B33" s="169"/>
      <c r="C33" s="169"/>
      <c r="D33" s="169"/>
      <c r="E33" s="169"/>
      <c r="F33" s="169"/>
      <c r="G33" s="169"/>
      <c r="H33" s="169"/>
      <c r="I33" s="169"/>
      <c r="J33" s="169"/>
      <c r="K33" s="169"/>
      <c r="L33" s="169"/>
      <c r="M33" s="170"/>
    </row>
    <row r="34" spans="1:13" s="4" customFormat="1" ht="24" customHeight="1">
      <c r="A34" s="171" t="s">
        <v>29</v>
      </c>
      <c r="B34" s="172"/>
      <c r="C34" s="172"/>
      <c r="D34" s="172"/>
      <c r="E34" s="172"/>
      <c r="F34" s="172"/>
      <c r="G34" s="172"/>
      <c r="H34" s="172"/>
      <c r="I34" s="172"/>
      <c r="J34" s="172"/>
      <c r="K34" s="172"/>
      <c r="L34" s="172"/>
      <c r="M34" s="173"/>
    </row>
    <row r="35" spans="1:13" s="4" customFormat="1" ht="24" customHeight="1">
      <c r="A35" s="127" t="s">
        <v>49</v>
      </c>
      <c r="B35" s="128"/>
      <c r="C35" s="128"/>
      <c r="D35" s="128"/>
      <c r="E35" s="128"/>
      <c r="F35" s="128"/>
      <c r="G35" s="128"/>
      <c r="H35" s="128"/>
      <c r="I35" s="128"/>
      <c r="J35" s="128"/>
      <c r="K35" s="128"/>
      <c r="L35" s="128"/>
      <c r="M35" s="129"/>
    </row>
    <row r="36" spans="2:13" ht="22.5" customHeight="1">
      <c r="B36" s="11"/>
      <c r="C36" s="11"/>
      <c r="D36" s="11"/>
      <c r="E36" s="174" t="s">
        <v>46</v>
      </c>
      <c r="F36" s="175"/>
      <c r="G36" s="89">
        <f>($E$10*G10+$E$21*G21+$E$25*G25+$E$31*G31)/$E$32</f>
        <v>2.4382785033392373</v>
      </c>
      <c r="H36" s="89">
        <f aca="true" t="shared" si="1" ref="H36:M36">($E$10*H10+$E$21*H21+$E$25*H25+$E$31*H31)/$E$32</f>
        <v>8.376840207098592</v>
      </c>
      <c r="I36" s="89">
        <f t="shared" si="1"/>
        <v>5.381503898684154</v>
      </c>
      <c r="J36" s="89">
        <f t="shared" si="1"/>
        <v>6.212821675169013</v>
      </c>
      <c r="K36" s="89">
        <f t="shared" si="1"/>
        <v>5.02518175165745</v>
      </c>
      <c r="L36" s="89">
        <f t="shared" si="1"/>
        <v>4.148741882856943</v>
      </c>
      <c r="M36" s="89">
        <f t="shared" si="1"/>
        <v>5.6659111514859015</v>
      </c>
    </row>
    <row r="37" spans="2:13" ht="16.5" customHeight="1">
      <c r="B37" s="10"/>
      <c r="C37" s="10"/>
      <c r="D37" s="10"/>
      <c r="E37" s="16"/>
      <c r="F37" s="119" t="s">
        <v>54</v>
      </c>
      <c r="G37" s="90"/>
      <c r="H37" s="90">
        <f>H36-'DEC-2014'!H39</f>
        <v>3.048132172913925</v>
      </c>
      <c r="I37" s="90">
        <f>I36-'DEC-2014'!I39</f>
        <v>1.0962046770618148</v>
      </c>
      <c r="J37" s="90">
        <f>J36-'DEC-2014'!J39</f>
        <v>0.2081393037545256</v>
      </c>
      <c r="K37" s="90">
        <f>K36-'DEC-2014'!K39</f>
        <v>0.39712592919494405</v>
      </c>
      <c r="L37" s="90">
        <f>L36-'DEC-2014'!L39</f>
        <v>0.12308632892055638</v>
      </c>
      <c r="M37" s="90">
        <f>M36-'DEC-2014'!M39</f>
        <v>0.24432818873570827</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62</v>
      </c>
      <c r="B41" s="92"/>
      <c r="C41" s="92"/>
      <c r="D41" s="20"/>
      <c r="E41" s="93">
        <f>E32-'DEC-2014'!E35</f>
        <v>10.08089752382159</v>
      </c>
      <c r="F41" s="94">
        <f>E41/'DEC-2014'!E35</f>
        <v>0.03591258005055627</v>
      </c>
      <c r="H41" s="6"/>
      <c r="I41" s="6"/>
      <c r="J41" s="6"/>
      <c r="K41" s="6"/>
      <c r="L41" s="6"/>
      <c r="M41" s="6"/>
    </row>
    <row r="42" spans="1:13" ht="12.75">
      <c r="A42" s="20" t="s">
        <v>63</v>
      </c>
      <c r="B42" s="92"/>
      <c r="C42" s="92"/>
      <c r="D42" s="20"/>
      <c r="E42" s="95">
        <f>F32-'DEC-2014'!F35</f>
        <v>652</v>
      </c>
      <c r="F42" s="94">
        <f>E42/'DEC-2014'!F35</f>
        <v>0.0027640821932907417</v>
      </c>
      <c r="H42" s="5"/>
      <c r="I42" s="5"/>
      <c r="J42" s="5"/>
      <c r="K42" s="5"/>
      <c r="L42" s="5"/>
      <c r="M42" s="5"/>
    </row>
  </sheetData>
  <sheetProtection/>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S23" sqref="S23"/>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158" t="s">
        <v>66</v>
      </c>
      <c r="B1" s="158"/>
      <c r="C1" s="158"/>
      <c r="D1" s="158"/>
      <c r="E1" s="158"/>
      <c r="F1" s="158"/>
      <c r="G1" s="158"/>
      <c r="H1" s="158"/>
      <c r="I1" s="158"/>
      <c r="J1" s="158"/>
      <c r="K1" s="158"/>
      <c r="L1" s="158"/>
      <c r="M1" s="158"/>
    </row>
    <row r="2" spans="1:13" ht="24" customHeight="1">
      <c r="A2" s="159" t="s">
        <v>0</v>
      </c>
      <c r="B2" s="160" t="s">
        <v>10</v>
      </c>
      <c r="C2" s="161" t="s">
        <v>16</v>
      </c>
      <c r="D2" s="162" t="s">
        <v>35</v>
      </c>
      <c r="E2" s="163" t="s">
        <v>52</v>
      </c>
      <c r="F2" s="164" t="s">
        <v>1</v>
      </c>
      <c r="G2" s="165" t="s">
        <v>2</v>
      </c>
      <c r="H2" s="166"/>
      <c r="I2" s="166"/>
      <c r="J2" s="166"/>
      <c r="K2" s="166"/>
      <c r="L2" s="166"/>
      <c r="M2" s="167"/>
    </row>
    <row r="3" spans="1:13" ht="42.75" customHeight="1">
      <c r="A3" s="159"/>
      <c r="B3" s="160"/>
      <c r="C3" s="161"/>
      <c r="D3" s="162"/>
      <c r="E3" s="163"/>
      <c r="F3" s="164"/>
      <c r="G3" s="74" t="s">
        <v>47</v>
      </c>
      <c r="H3" s="149" t="s">
        <v>3</v>
      </c>
      <c r="I3" s="149" t="s">
        <v>4</v>
      </c>
      <c r="J3" s="149" t="s">
        <v>5</v>
      </c>
      <c r="K3" s="149" t="s">
        <v>6</v>
      </c>
      <c r="L3" s="73" t="s">
        <v>48</v>
      </c>
      <c r="M3" s="150" t="s">
        <v>7</v>
      </c>
    </row>
    <row r="4" spans="1:13" ht="26.25" customHeight="1">
      <c r="A4" s="176" t="s">
        <v>44</v>
      </c>
      <c r="B4" s="177"/>
      <c r="C4" s="177"/>
      <c r="D4" s="177"/>
      <c r="E4" s="177"/>
      <c r="F4" s="177"/>
      <c r="G4" s="177"/>
      <c r="H4" s="177"/>
      <c r="I4" s="177"/>
      <c r="J4" s="177"/>
      <c r="K4" s="177"/>
      <c r="L4" s="177"/>
      <c r="M4" s="178"/>
    </row>
    <row r="5" spans="1:13" ht="23.25" customHeight="1">
      <c r="A5" s="179" t="s">
        <v>39</v>
      </c>
      <c r="B5" s="179"/>
      <c r="C5" s="179"/>
      <c r="D5" s="179"/>
      <c r="E5" s="179"/>
      <c r="F5" s="179"/>
      <c r="G5" s="179"/>
      <c r="H5" s="179"/>
      <c r="I5" s="179"/>
      <c r="J5" s="179"/>
      <c r="K5" s="179"/>
      <c r="L5" s="179"/>
      <c r="M5" s="179"/>
    </row>
    <row r="6" spans="1:13" s="14" customFormat="1" ht="12.75">
      <c r="A6" s="60" t="s">
        <v>59</v>
      </c>
      <c r="B6" s="12" t="s">
        <v>8</v>
      </c>
      <c r="C6" s="12" t="s">
        <v>24</v>
      </c>
      <c r="D6" s="23">
        <v>36433</v>
      </c>
      <c r="E6" s="99">
        <v>24.836205810000003</v>
      </c>
      <c r="F6" s="66">
        <v>29475</v>
      </c>
      <c r="G6" s="157">
        <v>2.916592118994677</v>
      </c>
      <c r="H6" s="96">
        <v>5.263654869655254</v>
      </c>
      <c r="I6" s="96">
        <v>4.518157712883775</v>
      </c>
      <c r="J6" s="96">
        <v>5.2870707396107</v>
      </c>
      <c r="K6" s="96">
        <v>4.956634617166178</v>
      </c>
      <c r="L6" s="96">
        <v>3.7189314363192283</v>
      </c>
      <c r="M6" s="96">
        <v>5.773754341606252</v>
      </c>
    </row>
    <row r="7" spans="1:13" s="2" customFormat="1" ht="12.75" customHeight="1">
      <c r="A7" s="60" t="s">
        <v>32</v>
      </c>
      <c r="B7" s="12" t="s">
        <v>8</v>
      </c>
      <c r="C7" s="12" t="s">
        <v>19</v>
      </c>
      <c r="D7" s="25">
        <v>40834</v>
      </c>
      <c r="E7" s="136">
        <v>5.94</v>
      </c>
      <c r="F7" s="137">
        <v>4501</v>
      </c>
      <c r="G7" s="76">
        <v>3.673</v>
      </c>
      <c r="H7" s="76">
        <v>9.03</v>
      </c>
      <c r="I7" s="76">
        <v>4.75</v>
      </c>
      <c r="J7" s="76">
        <v>5.23</v>
      </c>
      <c r="K7" s="76"/>
      <c r="L7" s="76"/>
      <c r="M7" s="78">
        <v>5.42</v>
      </c>
    </row>
    <row r="8" spans="1:13" s="2" customFormat="1" ht="12.75" customHeight="1">
      <c r="A8" s="60" t="s">
        <v>36</v>
      </c>
      <c r="B8" s="12" t="s">
        <v>8</v>
      </c>
      <c r="C8" s="12" t="s">
        <v>19</v>
      </c>
      <c r="D8" s="25">
        <v>36738</v>
      </c>
      <c r="E8" s="100">
        <v>74.93982</v>
      </c>
      <c r="F8" s="26">
        <v>43422</v>
      </c>
      <c r="G8" s="120">
        <v>4.49</v>
      </c>
      <c r="H8" s="109">
        <v>9.47</v>
      </c>
      <c r="I8" s="109">
        <v>5.1</v>
      </c>
      <c r="J8" s="109">
        <v>5.59</v>
      </c>
      <c r="K8" s="109">
        <v>4.55</v>
      </c>
      <c r="L8" s="109">
        <v>4.64</v>
      </c>
      <c r="M8" s="120">
        <v>5.21</v>
      </c>
    </row>
    <row r="9" spans="1:13" ht="12.75" customHeight="1">
      <c r="A9" s="61" t="s">
        <v>11</v>
      </c>
      <c r="B9" s="27" t="s">
        <v>8</v>
      </c>
      <c r="C9" s="27" t="s">
        <v>19</v>
      </c>
      <c r="D9" s="28">
        <v>37816</v>
      </c>
      <c r="E9" s="142">
        <v>25.088895627465597</v>
      </c>
      <c r="F9" s="143">
        <v>27834</v>
      </c>
      <c r="G9" s="144">
        <v>2.8670927523476886</v>
      </c>
      <c r="H9" s="144">
        <v>8.673103965425067</v>
      </c>
      <c r="I9" s="144">
        <v>5.599102542326451</v>
      </c>
      <c r="J9" s="144">
        <v>5.818176196576363</v>
      </c>
      <c r="K9" s="13">
        <v>5.266787664861816</v>
      </c>
      <c r="L9" s="138">
        <v>3.144201747492348</v>
      </c>
      <c r="M9" s="13">
        <v>3.32259072556651</v>
      </c>
    </row>
    <row r="10" spans="1:13" s="20" customFormat="1" ht="23.25" customHeight="1">
      <c r="A10" s="43" t="s">
        <v>41</v>
      </c>
      <c r="B10" s="44" t="s">
        <v>8</v>
      </c>
      <c r="C10" s="44"/>
      <c r="D10" s="45"/>
      <c r="E10" s="65">
        <f>SUM(E6:E9)</f>
        <v>130.8049214374656</v>
      </c>
      <c r="F10" s="46">
        <f>SUM(F6:F9)</f>
        <v>105232</v>
      </c>
      <c r="G10" s="130">
        <f>($E$6*G6+$E$7*G7+$E$8*G8+$E$9*G9+$E$31*G31)/($E$10+$E$31)</f>
        <v>3.4464704209211714</v>
      </c>
      <c r="H10" s="131">
        <f>($E$6*H6+$E$7*H7+$E$8*H8+$E$9*H9+$E$31*H31)/($E$10+$E$31)</f>
        <v>7.6346522771822825</v>
      </c>
      <c r="I10" s="131">
        <f>($E$6*I6+$E$7*I7+$E$8*I8+$E$9*I9+$E$31*I31)/($E$10+$E$31)</f>
        <v>4.846306001058037</v>
      </c>
      <c r="J10" s="131">
        <f>($E$6*J6+$E$8*J8+$E$9*J9+$E$31*J31+E7*J7)/($E$6+$E$8+$E$9+$E$31+E7)</f>
        <v>5.435544609208896</v>
      </c>
      <c r="K10" s="131">
        <f>($E$6*K6+$E$8*K8+$E$9*K9+$E$31*K31)/($E$6+$E$8+$E$9+$E$31)</f>
        <v>4.730504758372747</v>
      </c>
      <c r="L10" s="131">
        <f>($E$6*L6+$E$8*L8+$E$9*L9+$E$31*L31)/($E$6+$E$8+$E$9+$E$31)</f>
        <v>4.341789061536239</v>
      </c>
      <c r="M10" s="132">
        <f>($E$6*M6+$E$7*M7+$E$8*M8+$E$9*M9+$E$31*M31)/($E$10+$E$31)</f>
        <v>5.81786954310148</v>
      </c>
    </row>
    <row r="11" spans="1:13" s="21" customFormat="1" ht="12" customHeight="1">
      <c r="A11" s="57"/>
      <c r="B11" s="39"/>
      <c r="C11" s="39"/>
      <c r="D11" s="40"/>
      <c r="E11" s="41"/>
      <c r="F11" s="42"/>
      <c r="G11" s="31"/>
      <c r="H11" s="31"/>
      <c r="I11" s="31"/>
      <c r="J11" s="31"/>
      <c r="K11" s="31"/>
      <c r="L11" s="31"/>
      <c r="M11" s="111"/>
    </row>
    <row r="12" spans="1:13" ht="21" customHeight="1">
      <c r="A12" s="180" t="s">
        <v>40</v>
      </c>
      <c r="B12" s="180"/>
      <c r="C12" s="180"/>
      <c r="D12" s="180"/>
      <c r="E12" s="180"/>
      <c r="F12" s="180"/>
      <c r="G12" s="180"/>
      <c r="H12" s="180"/>
      <c r="I12" s="180"/>
      <c r="J12" s="180"/>
      <c r="K12" s="180"/>
      <c r="L12" s="180"/>
      <c r="M12" s="180"/>
    </row>
    <row r="13" spans="1:13" ht="12.75">
      <c r="A13" s="63" t="s">
        <v>60</v>
      </c>
      <c r="B13" s="12" t="s">
        <v>8</v>
      </c>
      <c r="C13" s="12" t="s">
        <v>17</v>
      </c>
      <c r="D13" s="23">
        <v>36606</v>
      </c>
      <c r="E13" s="99">
        <v>12.43920003</v>
      </c>
      <c r="F13" s="66">
        <v>23727</v>
      </c>
      <c r="G13" s="157">
        <v>4.77080262163364</v>
      </c>
      <c r="H13" s="96">
        <v>7.259041589644721</v>
      </c>
      <c r="I13" s="96">
        <v>5.998419650855569</v>
      </c>
      <c r="J13" s="96">
        <v>6.8622526577169385</v>
      </c>
      <c r="K13" s="96">
        <v>5.579371171992786</v>
      </c>
      <c r="L13" s="96">
        <v>3.7359759355477307</v>
      </c>
      <c r="M13" s="96">
        <v>5.702560307076565</v>
      </c>
    </row>
    <row r="14" spans="1:15" ht="12.75">
      <c r="A14" s="63" t="s">
        <v>28</v>
      </c>
      <c r="B14" s="12" t="s">
        <v>8</v>
      </c>
      <c r="C14" s="12" t="s">
        <v>18</v>
      </c>
      <c r="D14" s="23">
        <v>36091</v>
      </c>
      <c r="E14" s="100">
        <v>0.490608</v>
      </c>
      <c r="F14" s="26">
        <v>526</v>
      </c>
      <c r="G14" s="76">
        <v>0.7130257979838017</v>
      </c>
      <c r="H14" s="76">
        <v>7.183354328473146</v>
      </c>
      <c r="I14" s="76">
        <v>5.2559464429899005</v>
      </c>
      <c r="J14" s="76">
        <v>6.044722029635308</v>
      </c>
      <c r="K14" s="76">
        <v>4.302146730520473</v>
      </c>
      <c r="L14" s="138"/>
      <c r="M14" s="76">
        <v>5.15295174787036</v>
      </c>
      <c r="N14" s="2"/>
      <c r="O14" s="2"/>
    </row>
    <row r="15" spans="1:15" ht="13.5" customHeight="1">
      <c r="A15" s="63" t="s">
        <v>15</v>
      </c>
      <c r="B15" s="12" t="s">
        <v>8</v>
      </c>
      <c r="C15" s="12" t="s">
        <v>22</v>
      </c>
      <c r="D15" s="23">
        <v>0.04106382919626</v>
      </c>
      <c r="E15" s="100">
        <v>0.064088</v>
      </c>
      <c r="F15" s="26">
        <v>104</v>
      </c>
      <c r="G15" s="76">
        <v>1.7587241059845882</v>
      </c>
      <c r="H15" s="76">
        <v>5.523779402659423</v>
      </c>
      <c r="I15" s="76">
        <v>3.9089814306967563</v>
      </c>
      <c r="J15" s="76">
        <v>5.291975786480063</v>
      </c>
      <c r="K15" s="76">
        <v>3.2833928839381743</v>
      </c>
      <c r="L15" s="138"/>
      <c r="M15" s="76">
        <v>4.357063176204701</v>
      </c>
      <c r="N15" s="2"/>
      <c r="O15" s="2"/>
    </row>
    <row r="16" spans="1:15" ht="12.75" customHeight="1">
      <c r="A16" s="63" t="s">
        <v>33</v>
      </c>
      <c r="B16" s="12" t="s">
        <v>8</v>
      </c>
      <c r="C16" s="12" t="s">
        <v>17</v>
      </c>
      <c r="D16" s="23">
        <v>39514</v>
      </c>
      <c r="E16" s="100">
        <v>0.652071</v>
      </c>
      <c r="F16" s="26">
        <v>1757</v>
      </c>
      <c r="G16" s="76">
        <v>1.2637607451234656</v>
      </c>
      <c r="H16" s="76">
        <v>4.966492153208635</v>
      </c>
      <c r="I16" s="76">
        <v>3.955478256953149</v>
      </c>
      <c r="J16" s="76">
        <v>4.78885223058052</v>
      </c>
      <c r="K16" s="76">
        <v>3.8010693576105314</v>
      </c>
      <c r="L16" s="138"/>
      <c r="M16" s="76">
        <v>5.091774513167846</v>
      </c>
      <c r="N16" s="2"/>
      <c r="O16" s="2"/>
    </row>
    <row r="17" spans="1:15" ht="12.75" customHeight="1">
      <c r="A17" s="60" t="s">
        <v>12</v>
      </c>
      <c r="B17" s="12" t="s">
        <v>8</v>
      </c>
      <c r="C17" s="12" t="s">
        <v>20</v>
      </c>
      <c r="D17" s="25">
        <v>40834</v>
      </c>
      <c r="E17" s="136">
        <v>3.5</v>
      </c>
      <c r="F17" s="137">
        <v>3251</v>
      </c>
      <c r="G17" s="76">
        <v>7.99</v>
      </c>
      <c r="H17" s="76">
        <v>17.04</v>
      </c>
      <c r="I17" s="138">
        <v>10.32</v>
      </c>
      <c r="J17" s="138">
        <v>8.37</v>
      </c>
      <c r="K17" s="138"/>
      <c r="L17" s="138"/>
      <c r="M17" s="76">
        <v>7.97</v>
      </c>
      <c r="N17" s="84"/>
      <c r="O17" s="2"/>
    </row>
    <row r="18" spans="1:15" ht="12.75">
      <c r="A18" s="60" t="s">
        <v>37</v>
      </c>
      <c r="B18" s="12" t="s">
        <v>8</v>
      </c>
      <c r="C18" s="12" t="s">
        <v>17</v>
      </c>
      <c r="D18" s="25">
        <v>38245</v>
      </c>
      <c r="E18" s="100">
        <v>36.527484</v>
      </c>
      <c r="F18" s="26">
        <v>35339</v>
      </c>
      <c r="G18" s="120">
        <v>5.88</v>
      </c>
      <c r="H18" s="120">
        <v>12.06</v>
      </c>
      <c r="I18" s="109">
        <v>7.27</v>
      </c>
      <c r="J18" s="109">
        <v>7.23</v>
      </c>
      <c r="K18" s="109">
        <v>5.36</v>
      </c>
      <c r="L18" s="109">
        <v>4.78</v>
      </c>
      <c r="M18" s="109">
        <v>5.77</v>
      </c>
      <c r="N18" s="2"/>
      <c r="O18" s="2"/>
    </row>
    <row r="19" spans="1:15" ht="12.75" customHeight="1">
      <c r="A19" s="62" t="s">
        <v>13</v>
      </c>
      <c r="B19" s="22" t="s">
        <v>8</v>
      </c>
      <c r="C19" s="22" t="s">
        <v>21</v>
      </c>
      <c r="D19" s="23">
        <v>37834</v>
      </c>
      <c r="E19" s="142">
        <v>37.645615906008</v>
      </c>
      <c r="F19" s="143">
        <v>38578</v>
      </c>
      <c r="G19" s="144">
        <v>6.154159229187295</v>
      </c>
      <c r="H19" s="144">
        <v>13.61137738966618</v>
      </c>
      <c r="I19" s="144">
        <v>8.99749232063829</v>
      </c>
      <c r="J19" s="144">
        <v>8.038344328125424</v>
      </c>
      <c r="K19" s="13">
        <v>6.57086638529063</v>
      </c>
      <c r="L19" s="138">
        <v>3.8618457149464103</v>
      </c>
      <c r="M19" s="13">
        <v>4.360258022785968</v>
      </c>
      <c r="N19" s="2"/>
      <c r="O19" s="2"/>
    </row>
    <row r="20" spans="1:15" ht="12.75" customHeight="1">
      <c r="A20" s="63" t="s">
        <v>34</v>
      </c>
      <c r="B20" s="22" t="s">
        <v>8</v>
      </c>
      <c r="C20" s="22" t="s">
        <v>30</v>
      </c>
      <c r="D20" s="23">
        <v>39078</v>
      </c>
      <c r="E20" s="142">
        <v>11.0427038518675</v>
      </c>
      <c r="F20" s="143">
        <v>14640</v>
      </c>
      <c r="G20" s="144">
        <v>12.22998199747789</v>
      </c>
      <c r="H20" s="144">
        <v>24.447942019415603</v>
      </c>
      <c r="I20" s="144">
        <v>15.030109907697264</v>
      </c>
      <c r="J20" s="144">
        <v>12.255084752065294</v>
      </c>
      <c r="K20" s="13">
        <v>9.07256863796273</v>
      </c>
      <c r="L20" s="138"/>
      <c r="M20" s="13">
        <v>0.9193263978748867</v>
      </c>
      <c r="N20" s="2"/>
      <c r="O20" s="2"/>
    </row>
    <row r="21" spans="1:13" ht="12.75" customHeight="1">
      <c r="A21" s="32" t="s">
        <v>40</v>
      </c>
      <c r="B21" s="33" t="s">
        <v>8</v>
      </c>
      <c r="C21" s="33"/>
      <c r="D21" s="34"/>
      <c r="E21" s="69">
        <f>SUM(E13:E20)</f>
        <v>102.3617707878755</v>
      </c>
      <c r="F21" s="35">
        <f>SUM(F13:F20)</f>
        <v>117922</v>
      </c>
      <c r="G21" s="133">
        <f>($E$13*G13+$E$14*G14+$E$15*G15+$E$16*G16+$E$17*G17+$E$18*G18+$E$19*G19+$E$20*G20)/$E$21</f>
        <v>6.546461083650726</v>
      </c>
      <c r="H21" s="134">
        <f>($E$13*H13+$E$14*H14+$E$15*H15+$E$16*H16+$E$17*H17+$E$18*H18+$E$19*H19+$E$20*H20)/$E$21</f>
        <v>13.481155220634744</v>
      </c>
      <c r="I21" s="134">
        <f>($E$13*I13+$E$14*I14+$E$15*I15+$E$16*I16+$E$17*I17+$E$18*I18+$E$19*I19+$E$20*I20)/$E$21</f>
        <v>8.659364889714416</v>
      </c>
      <c r="J21" s="134">
        <f>($E$13*J13+$E$14*J14+$E$15*J15+$E$16*J16+$E$18*J18+$E$19*J19+$E$20*J20+E17*J17)/($E$21)</f>
        <v>8.04123203356349</v>
      </c>
      <c r="K21" s="134">
        <f>($E$13*K13+$E$14*K14+$E$15*K15+$E$16*K16+$E$18*K18+$E$19*K19+$E$20*K20)/($E$21-$E$17)</f>
        <v>6.246498367438534</v>
      </c>
      <c r="L21" s="134">
        <f>($E$13*L13+$E$19*L19+$E$18*L18)/($E$13+$E$19+$E$18)</f>
        <v>4.230986663942989</v>
      </c>
      <c r="M21" s="135">
        <f>($E$13*M13+$E$14*M14+$E$15*M15+$E$16*M16+$E$17*M17+$E$18*M18+$E$19*M19+$E$20*M20)/$E$21</f>
        <v>4.787117578150217</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1.1796781227758009</v>
      </c>
      <c r="F23" s="66">
        <v>679</v>
      </c>
      <c r="G23" s="157">
        <v>2.040234523818627</v>
      </c>
      <c r="H23" s="78">
        <v>1.1649576386731253</v>
      </c>
      <c r="I23" s="78">
        <v>0.7442339026481282</v>
      </c>
      <c r="J23" s="78">
        <v>2.8671294772671274</v>
      </c>
      <c r="K23" s="78">
        <v>3.2716380706448334</v>
      </c>
      <c r="L23" s="78" t="s">
        <v>65</v>
      </c>
      <c r="M23" s="96">
        <v>4.422694947717143</v>
      </c>
    </row>
    <row r="24" spans="1:13" ht="12.75" customHeight="1">
      <c r="A24" s="62" t="s">
        <v>14</v>
      </c>
      <c r="B24" s="22" t="s">
        <v>9</v>
      </c>
      <c r="C24" s="22" t="s">
        <v>21</v>
      </c>
      <c r="D24" s="23">
        <v>37816</v>
      </c>
      <c r="E24" s="142">
        <v>2.4949121342490215</v>
      </c>
      <c r="F24" s="143">
        <v>2219</v>
      </c>
      <c r="G24" s="13">
        <v>3.069486811396227</v>
      </c>
      <c r="H24" s="13">
        <v>5.294453012016165</v>
      </c>
      <c r="I24" s="13">
        <v>4.4479970801350355</v>
      </c>
      <c r="J24" s="13">
        <v>3.710200515860862</v>
      </c>
      <c r="K24" s="13">
        <v>3.791694205204177</v>
      </c>
      <c r="L24" s="138">
        <v>1.9936555781929544</v>
      </c>
      <c r="M24" s="13">
        <v>2.4117566049618677</v>
      </c>
    </row>
    <row r="25" spans="1:13" ht="12.75" customHeight="1">
      <c r="A25" s="32" t="s">
        <v>40</v>
      </c>
      <c r="B25" s="33" t="s">
        <v>9</v>
      </c>
      <c r="C25" s="37"/>
      <c r="D25" s="38"/>
      <c r="E25" s="70">
        <f>SUM(E23:E24)</f>
        <v>3.674590257024822</v>
      </c>
      <c r="F25" s="36">
        <f>SUM(F23:F24)</f>
        <v>2898</v>
      </c>
      <c r="G25" s="133">
        <f>($E$23*G23+$E$24*G24)/$E$25</f>
        <v>2.739059111559206</v>
      </c>
      <c r="H25" s="134">
        <f>($E$23*H23+$E$24*H24)/$E$25</f>
        <v>3.9687336775342517</v>
      </c>
      <c r="I25" s="134">
        <f>($E$23*I23+$E$24*I24)/$E$25</f>
        <v>3.258953380889638</v>
      </c>
      <c r="J25" s="134">
        <f>($E$23*J23+$E$24*J24)/$E$25</f>
        <v>3.439543819301678</v>
      </c>
      <c r="K25" s="134">
        <f>($E$23*K23+$E$24*K24)/$E$25</f>
        <v>3.6247371292738304</v>
      </c>
      <c r="L25" s="134">
        <f>L24</f>
        <v>1.9936555781929544</v>
      </c>
      <c r="M25" s="135">
        <f>($E$23*M23+$E$24*M24)/$E$25</f>
        <v>3.0573415010368263</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106.03636104490032</v>
      </c>
      <c r="F27" s="36">
        <f>F25+F21</f>
        <v>120820</v>
      </c>
      <c r="G27" s="86">
        <f>($E$21*G21+$E$25*G25)/$E$27</f>
        <v>6.414519153039769</v>
      </c>
      <c r="H27" s="86">
        <f aca="true" t="shared" si="0" ref="H27:M27">($E$21*H21+$E$25*H25)/$E$27</f>
        <v>13.151511208160674</v>
      </c>
      <c r="I27" s="86">
        <f t="shared" si="0"/>
        <v>8.472218713452772</v>
      </c>
      <c r="J27" s="86">
        <f t="shared" si="0"/>
        <v>7.881764861063745</v>
      </c>
      <c r="K27" s="86">
        <f t="shared" si="0"/>
        <v>6.155643700161467</v>
      </c>
      <c r="L27" s="86">
        <f>($E$21*L21+$E$25*L25)/$E$27</f>
        <v>4.153454061650511</v>
      </c>
      <c r="M27" s="86">
        <f t="shared" si="0"/>
        <v>4.727173816810614</v>
      </c>
    </row>
    <row r="28" spans="1:13" s="20" customFormat="1" ht="26.25" customHeight="1">
      <c r="A28" s="181" t="s">
        <v>43</v>
      </c>
      <c r="B28" s="181"/>
      <c r="C28" s="181"/>
      <c r="D28" s="181"/>
      <c r="E28" s="72">
        <f>SUM(E10,E27)</f>
        <v>236.8412824823659</v>
      </c>
      <c r="F28" s="55">
        <f>SUM(F10,F27)</f>
        <v>226052</v>
      </c>
      <c r="G28" s="148"/>
      <c r="H28" s="182"/>
      <c r="I28" s="183"/>
      <c r="J28" s="183"/>
      <c r="K28" s="183"/>
      <c r="L28" s="183"/>
      <c r="M28" s="184"/>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61.256</v>
      </c>
      <c r="F31" s="106">
        <v>12345</v>
      </c>
      <c r="G31" s="107">
        <v>2.6</v>
      </c>
      <c r="H31" s="107">
        <v>5.79</v>
      </c>
      <c r="I31" s="107">
        <v>4.37</v>
      </c>
      <c r="J31" s="107">
        <v>5.17</v>
      </c>
      <c r="K31" s="107">
        <v>4.64</v>
      </c>
      <c r="L31" s="107">
        <v>4.72</v>
      </c>
      <c r="M31" s="108">
        <v>7.64</v>
      </c>
    </row>
    <row r="32" spans="1:13" ht="31.5" customHeight="1">
      <c r="A32" s="185" t="s">
        <v>31</v>
      </c>
      <c r="B32" s="186"/>
      <c r="C32" s="186"/>
      <c r="D32" s="187"/>
      <c r="E32" s="115">
        <f>E28+E31</f>
        <v>298.0972824823659</v>
      </c>
      <c r="F32" s="116">
        <f>F28+F31</f>
        <v>238397</v>
      </c>
      <c r="G32" s="117"/>
      <c r="H32" s="118"/>
      <c r="I32" s="118"/>
      <c r="J32" s="118"/>
      <c r="K32" s="118"/>
      <c r="L32" s="118"/>
      <c r="M32" s="118"/>
    </row>
    <row r="33" spans="1:13" ht="41.25" customHeight="1">
      <c r="A33" s="168" t="s">
        <v>53</v>
      </c>
      <c r="B33" s="169"/>
      <c r="C33" s="169"/>
      <c r="D33" s="169"/>
      <c r="E33" s="169"/>
      <c r="F33" s="169"/>
      <c r="G33" s="169"/>
      <c r="H33" s="169"/>
      <c r="I33" s="169"/>
      <c r="J33" s="169"/>
      <c r="K33" s="169"/>
      <c r="L33" s="169"/>
      <c r="M33" s="170"/>
    </row>
    <row r="34" spans="1:13" s="4" customFormat="1" ht="24" customHeight="1">
      <c r="A34" s="171" t="s">
        <v>29</v>
      </c>
      <c r="B34" s="172"/>
      <c r="C34" s="172"/>
      <c r="D34" s="172"/>
      <c r="E34" s="172"/>
      <c r="F34" s="172"/>
      <c r="G34" s="172"/>
      <c r="H34" s="172"/>
      <c r="I34" s="172"/>
      <c r="J34" s="172"/>
      <c r="K34" s="172"/>
      <c r="L34" s="172"/>
      <c r="M34" s="173"/>
    </row>
    <row r="35" spans="1:13" s="4" customFormat="1" ht="24" customHeight="1">
      <c r="A35" s="145" t="s">
        <v>49</v>
      </c>
      <c r="B35" s="146"/>
      <c r="C35" s="146"/>
      <c r="D35" s="146"/>
      <c r="E35" s="146"/>
      <c r="F35" s="146"/>
      <c r="G35" s="146"/>
      <c r="H35" s="146"/>
      <c r="I35" s="146"/>
      <c r="J35" s="146"/>
      <c r="K35" s="146"/>
      <c r="L35" s="146"/>
      <c r="M35" s="147"/>
    </row>
    <row r="36" spans="2:13" ht="22.5" customHeight="1">
      <c r="B36" s="11"/>
      <c r="C36" s="11"/>
      <c r="D36" s="11"/>
      <c r="E36" s="174" t="s">
        <v>46</v>
      </c>
      <c r="F36" s="175"/>
      <c r="G36" s="89">
        <f>($E$10*G10+$E$21*G21+$E$25*G25+$E$31*G31)/$E$32</f>
        <v>4.328295617933455</v>
      </c>
      <c r="H36" s="89">
        <f aca="true" t="shared" si="1" ref="H36:M36">($E$10*H10+$E$21*H21+$E$25*H25+$E$31*H31)/$E$32</f>
        <v>9.21799990657857</v>
      </c>
      <c r="I36" s="89">
        <f t="shared" si="1"/>
        <v>6.038205457937483</v>
      </c>
      <c r="J36" s="89">
        <f t="shared" si="1"/>
        <v>6.2511243126357785</v>
      </c>
      <c r="K36" s="89">
        <f t="shared" si="1"/>
        <v>5.218843956501418</v>
      </c>
      <c r="L36" s="89">
        <f t="shared" si="1"/>
        <v>4.352514859418851</v>
      </c>
      <c r="M36" s="89">
        <f t="shared" si="1"/>
        <v>5.804327042741481</v>
      </c>
    </row>
    <row r="37" spans="2:13" ht="16.5" customHeight="1">
      <c r="B37" s="10"/>
      <c r="C37" s="10"/>
      <c r="D37" s="10"/>
      <c r="E37" s="16"/>
      <c r="F37" s="119" t="s">
        <v>54</v>
      </c>
      <c r="G37" s="90"/>
      <c r="H37" s="90">
        <f>H36-'JAN-2015'!H36</f>
        <v>0.8411596994799773</v>
      </c>
      <c r="I37" s="90">
        <f>I36-'JAN-2015'!I36</f>
        <v>0.656701559253329</v>
      </c>
      <c r="J37" s="90">
        <f>J36-'JAN-2015'!J36</f>
        <v>0.03830263746676543</v>
      </c>
      <c r="K37" s="90">
        <f>K36-'JAN-2015'!K36</f>
        <v>0.19366220484396823</v>
      </c>
      <c r="L37" s="90">
        <f>L36-'JAN-2015'!L36</f>
        <v>0.20377297656190763</v>
      </c>
      <c r="M37" s="90">
        <f>M36-'JAN-2015'!M36</f>
        <v>0.13841589125557974</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67</v>
      </c>
      <c r="B41" s="92"/>
      <c r="C41" s="92"/>
      <c r="D41" s="20"/>
      <c r="E41" s="93">
        <f>E32-'DEC-2014'!E35</f>
        <v>17.390702514284726</v>
      </c>
      <c r="F41" s="94">
        <f>E41/'DEC-2014'!E35</f>
        <v>0.061953312659297835</v>
      </c>
      <c r="H41" s="6"/>
      <c r="I41" s="6"/>
      <c r="J41" s="6"/>
      <c r="K41" s="6"/>
      <c r="L41" s="6"/>
      <c r="M41" s="6"/>
    </row>
    <row r="42" spans="1:13" ht="12.75">
      <c r="A42" s="20" t="s">
        <v>68</v>
      </c>
      <c r="B42" s="92"/>
      <c r="C42" s="92"/>
      <c r="D42" s="20"/>
      <c r="E42" s="95">
        <f>F32-'DEC-2014'!F35</f>
        <v>2514</v>
      </c>
      <c r="F42" s="94">
        <f>E42/'DEC-2014'!F35</f>
        <v>0.010657826125663995</v>
      </c>
      <c r="H42" s="5"/>
      <c r="I42" s="5"/>
      <c r="J42" s="5"/>
      <c r="K42" s="5"/>
      <c r="L42" s="5"/>
      <c r="M42" s="5"/>
    </row>
  </sheetData>
  <sheetProtection/>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tabSelected="1" zoomScalePageLayoutView="0" workbookViewId="0" topLeftCell="A1">
      <pane ySplit="3" topLeftCell="A4" activePane="bottomLeft" state="frozen"/>
      <selection pane="topLeft" activeCell="A1" sqref="A1"/>
      <selection pane="bottomLeft" activeCell="N1" sqref="N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158" t="s">
        <v>69</v>
      </c>
      <c r="B1" s="158"/>
      <c r="C1" s="158"/>
      <c r="D1" s="158"/>
      <c r="E1" s="158"/>
      <c r="F1" s="158"/>
      <c r="G1" s="158"/>
      <c r="H1" s="158"/>
      <c r="I1" s="158"/>
      <c r="J1" s="158"/>
      <c r="K1" s="158"/>
      <c r="L1" s="158"/>
      <c r="M1" s="158"/>
    </row>
    <row r="2" spans="1:13" ht="24" customHeight="1">
      <c r="A2" s="159" t="s">
        <v>0</v>
      </c>
      <c r="B2" s="160" t="s">
        <v>10</v>
      </c>
      <c r="C2" s="161" t="s">
        <v>16</v>
      </c>
      <c r="D2" s="162" t="s">
        <v>35</v>
      </c>
      <c r="E2" s="163" t="s">
        <v>52</v>
      </c>
      <c r="F2" s="164" t="s">
        <v>1</v>
      </c>
      <c r="G2" s="165" t="s">
        <v>2</v>
      </c>
      <c r="H2" s="166"/>
      <c r="I2" s="166"/>
      <c r="J2" s="166"/>
      <c r="K2" s="166"/>
      <c r="L2" s="166"/>
      <c r="M2" s="167"/>
    </row>
    <row r="3" spans="1:13" ht="42.75" customHeight="1">
      <c r="A3" s="159"/>
      <c r="B3" s="160"/>
      <c r="C3" s="161"/>
      <c r="D3" s="162"/>
      <c r="E3" s="163"/>
      <c r="F3" s="164"/>
      <c r="G3" s="74" t="s">
        <v>47</v>
      </c>
      <c r="H3" s="151" t="s">
        <v>3</v>
      </c>
      <c r="I3" s="151" t="s">
        <v>4</v>
      </c>
      <c r="J3" s="151" t="s">
        <v>5</v>
      </c>
      <c r="K3" s="151" t="s">
        <v>6</v>
      </c>
      <c r="L3" s="73" t="s">
        <v>48</v>
      </c>
      <c r="M3" s="152" t="s">
        <v>7</v>
      </c>
    </row>
    <row r="4" spans="1:13" ht="26.25" customHeight="1">
      <c r="A4" s="176" t="s">
        <v>44</v>
      </c>
      <c r="B4" s="177"/>
      <c r="C4" s="177"/>
      <c r="D4" s="177"/>
      <c r="E4" s="177"/>
      <c r="F4" s="177"/>
      <c r="G4" s="177"/>
      <c r="H4" s="177"/>
      <c r="I4" s="177"/>
      <c r="J4" s="177"/>
      <c r="K4" s="177"/>
      <c r="L4" s="177"/>
      <c r="M4" s="178"/>
    </row>
    <row r="5" spans="1:13" ht="23.25" customHeight="1">
      <c r="A5" s="179" t="s">
        <v>39</v>
      </c>
      <c r="B5" s="179"/>
      <c r="C5" s="179"/>
      <c r="D5" s="179"/>
      <c r="E5" s="179"/>
      <c r="F5" s="179"/>
      <c r="G5" s="179"/>
      <c r="H5" s="179"/>
      <c r="I5" s="179"/>
      <c r="J5" s="179"/>
      <c r="K5" s="179"/>
      <c r="L5" s="179"/>
      <c r="M5" s="179"/>
    </row>
    <row r="6" spans="1:13" s="14" customFormat="1" ht="12.75">
      <c r="A6" s="60" t="s">
        <v>59</v>
      </c>
      <c r="B6" s="12" t="s">
        <v>8</v>
      </c>
      <c r="C6" s="12" t="s">
        <v>24</v>
      </c>
      <c r="D6" s="23">
        <v>36433</v>
      </c>
      <c r="E6" s="99">
        <v>25.141</v>
      </c>
      <c r="F6" s="66">
        <v>29555</v>
      </c>
      <c r="G6" s="75">
        <v>3.7419778832235755</v>
      </c>
      <c r="H6" s="96">
        <v>6.224302822465511</v>
      </c>
      <c r="I6" s="96">
        <v>4.645143213692715</v>
      </c>
      <c r="J6" s="96">
        <v>5.316218120471117</v>
      </c>
      <c r="K6" s="96">
        <v>4.743919382073081</v>
      </c>
      <c r="L6" s="96">
        <v>3.7233941517015534</v>
      </c>
      <c r="M6" s="96">
        <v>5.793192016349202</v>
      </c>
    </row>
    <row r="7" spans="1:13" s="2" customFormat="1" ht="12.75" customHeight="1">
      <c r="A7" s="60" t="s">
        <v>32</v>
      </c>
      <c r="B7" s="12" t="s">
        <v>8</v>
      </c>
      <c r="C7" s="12" t="s">
        <v>19</v>
      </c>
      <c r="D7" s="25">
        <v>40834</v>
      </c>
      <c r="E7" s="136">
        <v>6.26</v>
      </c>
      <c r="F7" s="137">
        <v>4835</v>
      </c>
      <c r="G7" s="76">
        <v>4.46</v>
      </c>
      <c r="H7" s="76">
        <v>9.55</v>
      </c>
      <c r="I7" s="76">
        <v>4.73</v>
      </c>
      <c r="J7" s="76">
        <v>5.3</v>
      </c>
      <c r="K7" s="76"/>
      <c r="L7" s="76"/>
      <c r="M7" s="78">
        <v>5.69</v>
      </c>
    </row>
    <row r="8" spans="1:13" s="2" customFormat="1" ht="12.75" customHeight="1">
      <c r="A8" s="60" t="s">
        <v>36</v>
      </c>
      <c r="B8" s="12" t="s">
        <v>8</v>
      </c>
      <c r="C8" s="12" t="s">
        <v>19</v>
      </c>
      <c r="D8" s="25">
        <v>36738</v>
      </c>
      <c r="E8" s="100">
        <v>75.915597</v>
      </c>
      <c r="F8" s="26">
        <v>43603</v>
      </c>
      <c r="G8" s="120">
        <v>5.55</v>
      </c>
      <c r="H8" s="109">
        <v>10.58</v>
      </c>
      <c r="I8" s="109">
        <v>5.14</v>
      </c>
      <c r="J8" s="109">
        <v>5.52</v>
      </c>
      <c r="K8" s="109">
        <v>4.36</v>
      </c>
      <c r="L8" s="109">
        <v>4.71</v>
      </c>
      <c r="M8" s="120">
        <v>5.25</v>
      </c>
    </row>
    <row r="9" spans="1:13" ht="12.75" customHeight="1">
      <c r="A9" s="61" t="s">
        <v>11</v>
      </c>
      <c r="B9" s="27" t="s">
        <v>8</v>
      </c>
      <c r="C9" s="27" t="s">
        <v>19</v>
      </c>
      <c r="D9" s="28">
        <v>37816</v>
      </c>
      <c r="E9" s="142">
        <v>25.6042178397007</v>
      </c>
      <c r="F9" s="143">
        <v>28369</v>
      </c>
      <c r="G9" s="144">
        <v>3.420625725409643</v>
      </c>
      <c r="H9" s="144">
        <v>9.012413082593152</v>
      </c>
      <c r="I9" s="144">
        <v>5.633359493399026</v>
      </c>
      <c r="J9" s="144">
        <v>5.782438066573925</v>
      </c>
      <c r="K9" s="13">
        <v>4.911741877307518</v>
      </c>
      <c r="L9" s="138">
        <v>3.1249912922383105</v>
      </c>
      <c r="M9" s="13">
        <v>3.345425057988427</v>
      </c>
    </row>
    <row r="10" spans="1:13" s="20" customFormat="1" ht="23.25" customHeight="1">
      <c r="A10" s="43" t="s">
        <v>41</v>
      </c>
      <c r="B10" s="44" t="s">
        <v>8</v>
      </c>
      <c r="C10" s="44"/>
      <c r="D10" s="45"/>
      <c r="E10" s="65">
        <f>SUM(E6:E9)</f>
        <v>132.9208148397007</v>
      </c>
      <c r="F10" s="46">
        <f>SUM(F6:F9)</f>
        <v>106362</v>
      </c>
      <c r="G10" s="130">
        <f>($E$6*G6+$E$7*G7+$E$8*G8+$E$9*G9+$E$31*G31)/($E$10+$E$31)</f>
        <v>4.246291958717022</v>
      </c>
      <c r="H10" s="131">
        <f>($E$6*H6+$E$7*H7+$E$8*H8+$E$9*H9+$E$31*H31)/($E$10+$E$31)</f>
        <v>8.413913441691339</v>
      </c>
      <c r="I10" s="131">
        <f>($E$6*I6+$E$7*I7+$E$8*I8+$E$9*I9+$E$31*I31)/($E$10+$E$31)</f>
        <v>4.90251720873012</v>
      </c>
      <c r="J10" s="131">
        <f>($E$6*J6+$E$8*J8+$E$9*J9+$E$31*J31+E7*J7)/($E$6+$E$8+$E$9+$E$31+E7)</f>
        <v>5.422763013427582</v>
      </c>
      <c r="K10" s="131">
        <f>($E$6*K6+$E$8*K8+$E$9*K9+$E$31*K31)/($E$6+$E$8+$E$9+$E$31)</f>
        <v>4.532087627051672</v>
      </c>
      <c r="L10" s="131">
        <f>($E$6*L6+$E$8*L8+$E$9*L9+$E$31*L31)/($E$6+$E$8+$E$9+$E$31)</f>
        <v>4.366282387277088</v>
      </c>
      <c r="M10" s="132">
        <f>($E$6*M6+$E$7*M7+$E$8*M8+$E$9*M9+$E$31*M31)/($E$10+$E$31)</f>
        <v>5.854853982941171</v>
      </c>
    </row>
    <row r="11" spans="1:13" s="21" customFormat="1" ht="12" customHeight="1">
      <c r="A11" s="57"/>
      <c r="B11" s="39"/>
      <c r="C11" s="39"/>
      <c r="D11" s="40"/>
      <c r="E11" s="41"/>
      <c r="F11" s="42"/>
      <c r="G11" s="31"/>
      <c r="H11" s="31"/>
      <c r="I11" s="31"/>
      <c r="J11" s="31"/>
      <c r="K11" s="31"/>
      <c r="L11" s="31"/>
      <c r="M11" s="111"/>
    </row>
    <row r="12" spans="1:13" ht="21" customHeight="1">
      <c r="A12" s="180" t="s">
        <v>40</v>
      </c>
      <c r="B12" s="180"/>
      <c r="C12" s="180"/>
      <c r="D12" s="180"/>
      <c r="E12" s="180"/>
      <c r="F12" s="180"/>
      <c r="G12" s="180"/>
      <c r="H12" s="180"/>
      <c r="I12" s="180"/>
      <c r="J12" s="180"/>
      <c r="K12" s="180"/>
      <c r="L12" s="180"/>
      <c r="M12" s="180"/>
    </row>
    <row r="13" spans="1:13" ht="12.75">
      <c r="A13" s="63" t="s">
        <v>60</v>
      </c>
      <c r="B13" s="12" t="s">
        <v>8</v>
      </c>
      <c r="C13" s="12" t="s">
        <v>17</v>
      </c>
      <c r="D13" s="23">
        <v>36606</v>
      </c>
      <c r="E13" s="99">
        <v>12.557</v>
      </c>
      <c r="F13" s="66">
        <v>23684</v>
      </c>
      <c r="G13" s="75">
        <v>5.896634844065921</v>
      </c>
      <c r="H13" s="96">
        <v>8.463775872846991</v>
      </c>
      <c r="I13" s="96">
        <v>6.154241213611855</v>
      </c>
      <c r="J13" s="96">
        <v>6.8418281492665045</v>
      </c>
      <c r="K13" s="96">
        <v>5.439120534477859</v>
      </c>
      <c r="L13" s="96">
        <v>3.8285757974491297</v>
      </c>
      <c r="M13" s="96">
        <v>5.740863476687186</v>
      </c>
    </row>
    <row r="14" spans="1:15" ht="12.75">
      <c r="A14" s="63" t="s">
        <v>28</v>
      </c>
      <c r="B14" s="12" t="s">
        <v>8</v>
      </c>
      <c r="C14" s="12" t="s">
        <v>18</v>
      </c>
      <c r="D14" s="23">
        <v>36091</v>
      </c>
      <c r="E14" s="100">
        <v>0.493691429999999</v>
      </c>
      <c r="F14" s="26">
        <v>526</v>
      </c>
      <c r="G14" s="76">
        <v>1.1317050374665794</v>
      </c>
      <c r="H14" s="76">
        <v>3.7267703173452515</v>
      </c>
      <c r="I14" s="76">
        <v>5.151348804848532</v>
      </c>
      <c r="J14" s="76">
        <v>6.017990298119025</v>
      </c>
      <c r="K14" s="76">
        <v>4.1438132351268475</v>
      </c>
      <c r="L14" s="138"/>
      <c r="M14" s="76">
        <v>5.151100193796965</v>
      </c>
      <c r="N14" s="2"/>
      <c r="O14" s="2"/>
    </row>
    <row r="15" spans="1:15" ht="13.5" customHeight="1">
      <c r="A15" s="63" t="s">
        <v>15</v>
      </c>
      <c r="B15" s="12" t="s">
        <v>8</v>
      </c>
      <c r="C15" s="12" t="s">
        <v>22</v>
      </c>
      <c r="D15" s="23">
        <v>0.04106382919626</v>
      </c>
      <c r="E15" s="100">
        <v>0.0643964400000002</v>
      </c>
      <c r="F15" s="26">
        <v>104</v>
      </c>
      <c r="G15" s="76">
        <v>1.8902594768883452</v>
      </c>
      <c r="H15" s="76">
        <v>3.6394876412956467</v>
      </c>
      <c r="I15" s="76">
        <v>3.9319556445073234</v>
      </c>
      <c r="J15" s="76">
        <v>5.155319422572258</v>
      </c>
      <c r="K15" s="76">
        <v>3.0088083561313983</v>
      </c>
      <c r="L15" s="138"/>
      <c r="M15" s="76">
        <v>4.321059197276478</v>
      </c>
      <c r="N15" s="2"/>
      <c r="O15" s="2"/>
    </row>
    <row r="16" spans="1:15" ht="12.75" customHeight="1">
      <c r="A16" s="63" t="s">
        <v>33</v>
      </c>
      <c r="B16" s="12" t="s">
        <v>8</v>
      </c>
      <c r="C16" s="12" t="s">
        <v>17</v>
      </c>
      <c r="D16" s="23">
        <v>39514</v>
      </c>
      <c r="E16" s="100">
        <v>0.650950529999999</v>
      </c>
      <c r="F16" s="26">
        <v>1754</v>
      </c>
      <c r="G16" s="76">
        <v>1.2982634457648246</v>
      </c>
      <c r="H16" s="76">
        <v>3.2664348316717717</v>
      </c>
      <c r="I16" s="76">
        <v>3.783071563297269</v>
      </c>
      <c r="J16" s="76">
        <v>4.634744521406997</v>
      </c>
      <c r="K16" s="76">
        <v>3.4666508112359162</v>
      </c>
      <c r="L16" s="138"/>
      <c r="M16" s="76">
        <v>5.031455229242865</v>
      </c>
      <c r="N16" s="2"/>
      <c r="O16" s="2"/>
    </row>
    <row r="17" spans="1:15" ht="12.75" customHeight="1">
      <c r="A17" s="60" t="s">
        <v>12</v>
      </c>
      <c r="B17" s="12" t="s">
        <v>8</v>
      </c>
      <c r="C17" s="12" t="s">
        <v>20</v>
      </c>
      <c r="D17" s="25">
        <v>40834</v>
      </c>
      <c r="E17" s="136">
        <v>3.701</v>
      </c>
      <c r="F17" s="137">
        <v>3415</v>
      </c>
      <c r="G17" s="76">
        <v>10.02</v>
      </c>
      <c r="H17" s="76">
        <v>19.26</v>
      </c>
      <c r="I17" s="138">
        <v>10.29</v>
      </c>
      <c r="J17" s="138">
        <v>8.93</v>
      </c>
      <c r="K17" s="138"/>
      <c r="L17" s="138"/>
      <c r="M17" s="76">
        <v>8.82</v>
      </c>
      <c r="N17" s="84"/>
      <c r="O17" s="2"/>
    </row>
    <row r="18" spans="1:15" ht="12.75">
      <c r="A18" s="60" t="s">
        <v>37</v>
      </c>
      <c r="B18" s="12" t="s">
        <v>8</v>
      </c>
      <c r="C18" s="12" t="s">
        <v>17</v>
      </c>
      <c r="D18" s="25">
        <v>38245</v>
      </c>
      <c r="E18" s="100">
        <v>36.970337</v>
      </c>
      <c r="F18" s="26">
        <v>35354</v>
      </c>
      <c r="G18" s="120">
        <v>7.32</v>
      </c>
      <c r="H18" s="120">
        <v>13.94</v>
      </c>
      <c r="I18" s="109">
        <v>7.23</v>
      </c>
      <c r="J18" s="109">
        <v>7.16</v>
      </c>
      <c r="K18" s="109">
        <v>5.16</v>
      </c>
      <c r="L18" s="109">
        <v>4.81</v>
      </c>
      <c r="M18" s="109">
        <v>5.86</v>
      </c>
      <c r="N18" s="2"/>
      <c r="O18" s="2"/>
    </row>
    <row r="19" spans="1:15" ht="12.75" customHeight="1">
      <c r="A19" s="62" t="s">
        <v>13</v>
      </c>
      <c r="B19" s="22" t="s">
        <v>8</v>
      </c>
      <c r="C19" s="22" t="s">
        <v>21</v>
      </c>
      <c r="D19" s="23">
        <v>37834</v>
      </c>
      <c r="E19" s="142">
        <v>38.6662546733093</v>
      </c>
      <c r="F19" s="143">
        <v>39002</v>
      </c>
      <c r="G19" s="144">
        <v>7.5610519051702685</v>
      </c>
      <c r="H19" s="144">
        <v>14.917911632198377</v>
      </c>
      <c r="I19" s="144">
        <v>8.76572391200343</v>
      </c>
      <c r="J19" s="144">
        <v>8.538945794487795</v>
      </c>
      <c r="K19" s="13">
        <v>5.864659073036993</v>
      </c>
      <c r="L19" s="138">
        <v>3.7731158113288643</v>
      </c>
      <c r="M19" s="13">
        <v>4.445589506047032</v>
      </c>
      <c r="N19" s="2"/>
      <c r="O19" s="2"/>
    </row>
    <row r="20" spans="1:15" ht="12.75" customHeight="1">
      <c r="A20" s="63" t="s">
        <v>34</v>
      </c>
      <c r="B20" s="22" t="s">
        <v>8</v>
      </c>
      <c r="C20" s="22" t="s">
        <v>30</v>
      </c>
      <c r="D20" s="23">
        <v>39078</v>
      </c>
      <c r="E20" s="142">
        <v>11.481901270495</v>
      </c>
      <c r="F20" s="143">
        <v>14747</v>
      </c>
      <c r="G20" s="144">
        <v>15.206433885905412</v>
      </c>
      <c r="H20" s="144">
        <v>28.098985377959785</v>
      </c>
      <c r="I20" s="144">
        <v>14.707697638569828</v>
      </c>
      <c r="J20" s="144">
        <v>13.356528543729729</v>
      </c>
      <c r="K20" s="13">
        <v>8.055049598725672</v>
      </c>
      <c r="L20" s="138"/>
      <c r="M20" s="13">
        <v>1.229898220766823</v>
      </c>
      <c r="N20" s="2"/>
      <c r="O20" s="2"/>
    </row>
    <row r="21" spans="1:13" ht="12.75" customHeight="1">
      <c r="A21" s="32" t="s">
        <v>40</v>
      </c>
      <c r="B21" s="33" t="s">
        <v>8</v>
      </c>
      <c r="C21" s="33"/>
      <c r="D21" s="34"/>
      <c r="E21" s="69">
        <f>SUM(E13:E20)</f>
        <v>104.58553134380429</v>
      </c>
      <c r="F21" s="35">
        <f>SUM(F13:F20)</f>
        <v>118586</v>
      </c>
      <c r="G21" s="133">
        <f>($E$13*G13+$E$14*G14+$E$15*G15+$E$16*G16+$E$17*G17+$E$18*G18+$E$19*G19+$E$20*G20)/$E$21</f>
        <v>8.129545216317123</v>
      </c>
      <c r="H21" s="134">
        <f>($E$13*H13+$E$14*H14+$E$15*H15+$E$16*H16+$E$17*H17+$E$18*H18+$E$19*H19+$E$20*H20)/$E$21</f>
        <v>15.265758554516413</v>
      </c>
      <c r="I21" s="134">
        <f>($E$13*I13+$E$14*I14+$E$15*I15+$E$16*I16+$E$17*I17+$E$18*I18+$E$19*I19+$E$20*I20)/$E$21</f>
        <v>8.564536991329971</v>
      </c>
      <c r="J21" s="134">
        <f>($E$13*J13+$E$14*J14+$E$15*J15+$E$16*J16+$E$18*J18+$E$19*J19+$E$20*J20+E17*J17)/($E$21)</f>
        <v>8.35218568390908</v>
      </c>
      <c r="K21" s="134">
        <f>($E$13*K13+$E$14*K14+$E$15*K15+$E$16*K16+$E$18*K18+$E$19*K19+$E$20*K20)/($E$21-$E$17)</f>
        <v>5.777038293495536</v>
      </c>
      <c r="L21" s="134">
        <f>($E$13*L13+$E$19*L19+$E$18*L18)/($E$13+$E$19+$E$18)</f>
        <v>4.215669155515522</v>
      </c>
      <c r="M21" s="135">
        <f>($E$13*M13+$E$14*M14+$E$15*M15+$E$16*M16+$E$17*M17+$E$18*M18+$E$19*M19+$E$20*M20)/$E$21</f>
        <v>4.909755873060525</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1.185</v>
      </c>
      <c r="F23" s="66">
        <v>674</v>
      </c>
      <c r="G23" s="75">
        <v>2.2130701265748756</v>
      </c>
      <c r="H23" s="78">
        <v>1.332845722491105</v>
      </c>
      <c r="I23" s="78">
        <v>0.8696459387310451</v>
      </c>
      <c r="J23" s="78">
        <v>2.687837946365512</v>
      </c>
      <c r="K23" s="78">
        <v>3.002478291682986</v>
      </c>
      <c r="L23" s="78"/>
      <c r="M23" s="96">
        <v>4.396281817741454</v>
      </c>
    </row>
    <row r="24" spans="1:13" ht="12.75" customHeight="1">
      <c r="A24" s="62" t="s">
        <v>14</v>
      </c>
      <c r="B24" s="22" t="s">
        <v>9</v>
      </c>
      <c r="C24" s="22" t="s">
        <v>21</v>
      </c>
      <c r="D24" s="23">
        <v>37816</v>
      </c>
      <c r="E24" s="142">
        <v>2.6710233387061995</v>
      </c>
      <c r="F24" s="143">
        <v>2304</v>
      </c>
      <c r="G24" s="13">
        <v>2.6035371025539433</v>
      </c>
      <c r="H24" s="13">
        <v>4.690507242272046</v>
      </c>
      <c r="I24" s="13">
        <v>4.043675864752472</v>
      </c>
      <c r="J24" s="13">
        <v>3.7317582445393516</v>
      </c>
      <c r="K24" s="13">
        <v>3.168898522339214</v>
      </c>
      <c r="L24" s="138">
        <v>1.666355400187225</v>
      </c>
      <c r="M24" s="13">
        <v>2.354509621667944</v>
      </c>
    </row>
    <row r="25" spans="1:13" ht="12.75" customHeight="1">
      <c r="A25" s="32" t="s">
        <v>40</v>
      </c>
      <c r="B25" s="33" t="s">
        <v>9</v>
      </c>
      <c r="C25" s="37"/>
      <c r="D25" s="38"/>
      <c r="E25" s="70">
        <f>SUM(E23:E24)</f>
        <v>3.8560233387061995</v>
      </c>
      <c r="F25" s="36">
        <f>SUM(F23:F24)</f>
        <v>2978</v>
      </c>
      <c r="G25" s="133">
        <f>($E$23*G23+$E$24*G24)/$E$25</f>
        <v>2.483542142489608</v>
      </c>
      <c r="H25" s="134">
        <f>($E$23*H23+$E$24*H24)/$E$25</f>
        <v>3.658659519515415</v>
      </c>
      <c r="I25" s="134">
        <f>($E$23*I23+$E$24*I24)/$E$25</f>
        <v>3.068260227460872</v>
      </c>
      <c r="J25" s="134">
        <f>($E$23*J23+$E$24*J24)/$E$25</f>
        <v>3.410949617444511</v>
      </c>
      <c r="K25" s="134">
        <f>($E$23*K23+$E$24*K24)/$E$25</f>
        <v>3.1177556852749038</v>
      </c>
      <c r="L25" s="134">
        <f>L24</f>
        <v>1.666355400187225</v>
      </c>
      <c r="M25" s="135">
        <f>($E$23*M23+$E$24*M24)/$E$25</f>
        <v>2.9819695304450824</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108.44155468251049</v>
      </c>
      <c r="F27" s="36">
        <f>F25+F21</f>
        <v>121564</v>
      </c>
      <c r="G27" s="86">
        <f>($E$21*G21+$E$25*G25)/$E$27</f>
        <v>7.928781591276647</v>
      </c>
      <c r="H27" s="86">
        <f aca="true" t="shared" si="0" ref="H27:M27">($E$21*H21+$E$25*H25)/$E$27</f>
        <v>14.853027061458462</v>
      </c>
      <c r="I27" s="86">
        <f t="shared" si="0"/>
        <v>8.369097415242024</v>
      </c>
      <c r="J27" s="86">
        <f t="shared" si="0"/>
        <v>8.176482544553249</v>
      </c>
      <c r="K27" s="86">
        <f t="shared" si="0"/>
        <v>5.682478087018083</v>
      </c>
      <c r="L27" s="86">
        <f>($E$21*L21+$E$25*L25)/$E$27</f>
        <v>4.125019280870963</v>
      </c>
      <c r="M27" s="86">
        <f t="shared" si="0"/>
        <v>4.841206605660884</v>
      </c>
    </row>
    <row r="28" spans="1:13" s="20" customFormat="1" ht="26.25" customHeight="1">
      <c r="A28" s="181" t="s">
        <v>43</v>
      </c>
      <c r="B28" s="181"/>
      <c r="C28" s="181"/>
      <c r="D28" s="181"/>
      <c r="E28" s="72">
        <f>SUM(E10,E27)</f>
        <v>241.3623695222112</v>
      </c>
      <c r="F28" s="55">
        <f>SUM(F10,F27)</f>
        <v>227926</v>
      </c>
      <c r="G28" s="156"/>
      <c r="H28" s="182"/>
      <c r="I28" s="183"/>
      <c r="J28" s="183"/>
      <c r="K28" s="183"/>
      <c r="L28" s="183"/>
      <c r="M28" s="184"/>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61.777</v>
      </c>
      <c r="F31" s="106">
        <v>12329</v>
      </c>
      <c r="G31" s="107">
        <v>3.17</v>
      </c>
      <c r="H31" s="107">
        <v>6.28</v>
      </c>
      <c r="I31" s="107">
        <v>4.43</v>
      </c>
      <c r="J31" s="107">
        <v>5.21</v>
      </c>
      <c r="K31" s="107">
        <v>4.5</v>
      </c>
      <c r="L31" s="107">
        <v>4.72</v>
      </c>
      <c r="M31" s="108">
        <v>7.68</v>
      </c>
    </row>
    <row r="32" spans="1:13" ht="31.5" customHeight="1">
      <c r="A32" s="185" t="s">
        <v>31</v>
      </c>
      <c r="B32" s="186"/>
      <c r="C32" s="186"/>
      <c r="D32" s="187"/>
      <c r="E32" s="115">
        <f>E28+E31</f>
        <v>303.1393695222112</v>
      </c>
      <c r="F32" s="116">
        <f>F28+F31</f>
        <v>240255</v>
      </c>
      <c r="G32" s="117"/>
      <c r="H32" s="118"/>
      <c r="I32" s="118"/>
      <c r="J32" s="118"/>
      <c r="K32" s="118"/>
      <c r="L32" s="118"/>
      <c r="M32" s="118"/>
    </row>
    <row r="33" spans="1:13" ht="41.25" customHeight="1">
      <c r="A33" s="168" t="s">
        <v>53</v>
      </c>
      <c r="B33" s="169"/>
      <c r="C33" s="169"/>
      <c r="D33" s="169"/>
      <c r="E33" s="169"/>
      <c r="F33" s="169"/>
      <c r="G33" s="169"/>
      <c r="H33" s="169"/>
      <c r="I33" s="169"/>
      <c r="J33" s="169"/>
      <c r="K33" s="169"/>
      <c r="L33" s="169"/>
      <c r="M33" s="170"/>
    </row>
    <row r="34" spans="1:13" s="4" customFormat="1" ht="24" customHeight="1">
      <c r="A34" s="171" t="s">
        <v>29</v>
      </c>
      <c r="B34" s="172"/>
      <c r="C34" s="172"/>
      <c r="D34" s="172"/>
      <c r="E34" s="172"/>
      <c r="F34" s="172"/>
      <c r="G34" s="172"/>
      <c r="H34" s="172"/>
      <c r="I34" s="172"/>
      <c r="J34" s="172"/>
      <c r="K34" s="172"/>
      <c r="L34" s="172"/>
      <c r="M34" s="173"/>
    </row>
    <row r="35" spans="1:13" s="4" customFormat="1" ht="24" customHeight="1">
      <c r="A35" s="153" t="s">
        <v>49</v>
      </c>
      <c r="B35" s="154"/>
      <c r="C35" s="154"/>
      <c r="D35" s="154"/>
      <c r="E35" s="154"/>
      <c r="F35" s="154"/>
      <c r="G35" s="154"/>
      <c r="H35" s="154"/>
      <c r="I35" s="154"/>
      <c r="J35" s="154"/>
      <c r="K35" s="154"/>
      <c r="L35" s="154"/>
      <c r="M35" s="155"/>
    </row>
    <row r="36" spans="2:13" ht="22.5" customHeight="1">
      <c r="B36" s="11"/>
      <c r="C36" s="11"/>
      <c r="D36" s="11"/>
      <c r="E36" s="174" t="s">
        <v>46</v>
      </c>
      <c r="F36" s="175"/>
      <c r="G36" s="89">
        <f>($E$10*G10+$E$21*G21+$E$25*G25+$E$31*G31)/$E$32</f>
        <v>5.34428465114737</v>
      </c>
      <c r="H36" s="89">
        <f aca="true" t="shared" si="1" ref="H36:M36">($E$10*H10+$E$21*H21+$E$25*H25+$E$31*H31)/$E$32</f>
        <v>10.282495282150716</v>
      </c>
      <c r="I36" s="89">
        <f t="shared" si="1"/>
        <v>6.046316682775813</v>
      </c>
      <c r="J36" s="89">
        <f t="shared" si="1"/>
        <v>6.364487497727627</v>
      </c>
      <c r="K36" s="89">
        <f t="shared" si="1"/>
        <v>4.937075777643307</v>
      </c>
      <c r="L36" s="89">
        <f t="shared" si="1"/>
        <v>4.352060105981774</v>
      </c>
      <c r="M36" s="89">
        <f t="shared" si="1"/>
        <v>5.86419143062466</v>
      </c>
    </row>
    <row r="37" spans="2:13" ht="16.5" customHeight="1">
      <c r="B37" s="10"/>
      <c r="C37" s="10"/>
      <c r="D37" s="10"/>
      <c r="E37" s="16"/>
      <c r="F37" s="119" t="s">
        <v>54</v>
      </c>
      <c r="G37" s="90"/>
      <c r="H37" s="90">
        <f>H36-'FEB-2015'!H36</f>
        <v>1.0644953755721467</v>
      </c>
      <c r="I37" s="90">
        <f>I36-'FEB-2015'!I36</f>
        <v>0.008111224838329711</v>
      </c>
      <c r="J37" s="90">
        <f>J36-'FEB-2015'!J36</f>
        <v>0.11336318509184817</v>
      </c>
      <c r="K37" s="90">
        <f>K36-'FEB-2015'!K36</f>
        <v>-0.281768178858111</v>
      </c>
      <c r="L37" s="90">
        <f>L36-'FEB-2015'!L36</f>
        <v>-0.0004547534370766826</v>
      </c>
      <c r="M37" s="90">
        <f>M36-'FEB-2015'!M36</f>
        <v>0.05986438788317905</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70</v>
      </c>
      <c r="B41" s="92"/>
      <c r="C41" s="92"/>
      <c r="D41" s="20"/>
      <c r="E41" s="93">
        <f>E32-'DEC-2014'!E35</f>
        <v>22.43278955413001</v>
      </c>
      <c r="F41" s="94">
        <f>E41/'DEC-2014'!E35</f>
        <v>0.07991543894938556</v>
      </c>
      <c r="H41" s="6"/>
      <c r="I41" s="6"/>
      <c r="J41" s="6"/>
      <c r="K41" s="6"/>
      <c r="L41" s="6"/>
      <c r="M41" s="6"/>
    </row>
    <row r="42" spans="1:13" ht="12.75">
      <c r="A42" s="20" t="s">
        <v>71</v>
      </c>
      <c r="B42" s="92"/>
      <c r="C42" s="92"/>
      <c r="D42" s="20"/>
      <c r="E42" s="95">
        <f>F32-'DEC-2014'!F35</f>
        <v>4372</v>
      </c>
      <c r="F42" s="94">
        <f>E42/'DEC-2014'!F35</f>
        <v>0.018534612498569206</v>
      </c>
      <c r="H42" s="5"/>
      <c r="I42" s="5"/>
      <c r="J42" s="5"/>
      <c r="K42" s="5"/>
      <c r="L42" s="5"/>
      <c r="M42" s="5"/>
    </row>
  </sheetData>
  <sheetProtection/>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2015-02-24T10:12:58Z</cp:lastPrinted>
  <dcterms:created xsi:type="dcterms:W3CDTF">2007-05-09T12:50:46Z</dcterms:created>
  <dcterms:modified xsi:type="dcterms:W3CDTF">2015-04-14T08:26:21Z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